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585" activeTab="1"/>
  </bookViews>
  <sheets>
    <sheet name="Plan1" sheetId="1" r:id="rId1"/>
    <sheet name="Plan2" sheetId="2" r:id="rId2"/>
  </sheets>
  <calcPr calcId="152511"/>
</workbook>
</file>

<file path=xl/calcChain.xml><?xml version="1.0" encoding="utf-8"?>
<calcChain xmlns="http://schemas.openxmlformats.org/spreadsheetml/2006/main">
  <c r="G31" i="2" l="1"/>
  <c r="H31" i="2"/>
  <c r="C31" i="2"/>
  <c r="D31" i="2"/>
  <c r="E31" i="2"/>
  <c r="F31" i="2"/>
  <c r="C28" i="1" l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<sst xmlns="http://schemas.openxmlformats.org/spreadsheetml/2006/main" count="72" uniqueCount="50">
  <si>
    <t>UNIDADE</t>
  </si>
  <si>
    <t>CECA</t>
  </si>
  <si>
    <t>CEDU</t>
  </si>
  <si>
    <t>CTEC</t>
  </si>
  <si>
    <t>ESENFAR</t>
  </si>
  <si>
    <t>FAU</t>
  </si>
  <si>
    <t>FDA</t>
  </si>
  <si>
    <t>FEAC</t>
  </si>
  <si>
    <t>FALE</t>
  </si>
  <si>
    <t>FAMED</t>
  </si>
  <si>
    <t>FANUT</t>
  </si>
  <si>
    <t>FOUFAL</t>
  </si>
  <si>
    <t>FSSO</t>
  </si>
  <si>
    <t>IGDEMA</t>
  </si>
  <si>
    <t>ICBS</t>
  </si>
  <si>
    <t>ICHCA</t>
  </si>
  <si>
    <t>ICAT</t>
  </si>
  <si>
    <t>ICS</t>
  </si>
  <si>
    <t>IC</t>
  </si>
  <si>
    <t>IF</t>
  </si>
  <si>
    <t>IM</t>
  </si>
  <si>
    <t>IP</t>
  </si>
  <si>
    <t>IQB</t>
  </si>
  <si>
    <t>MATRIZ DE MATERIAL DE CONSUMO DAS UNIDADES ACADÊMICAS - 2018</t>
  </si>
  <si>
    <t>C. SERTÃO</t>
  </si>
  <si>
    <t>C. ARAPIRACA</t>
  </si>
  <si>
    <t>POLO PENEDO</t>
  </si>
  <si>
    <t>POLO VIÇOSA</t>
  </si>
  <si>
    <t>POLO SANTANA DO IPANEMA</t>
  </si>
  <si>
    <t>MATRIZ INICIAL</t>
  </si>
  <si>
    <t>DISTRIBUÍDO</t>
  </si>
  <si>
    <t>Graduação</t>
  </si>
  <si>
    <t>Pós-Graduação</t>
  </si>
  <si>
    <t>Orçamento</t>
  </si>
  <si>
    <t>Unidade Acadêmica</t>
  </si>
  <si>
    <t>AEG – Aluno Equivalente Graduação</t>
  </si>
  <si>
    <t>QG – Qualidade da graduação</t>
  </si>
  <si>
    <t>CNG – Cursos Novos na Graduação</t>
  </si>
  <si>
    <t>EPG – Eficiência da Pós-graduação</t>
  </si>
  <si>
    <t>FEEO – Fator de eficiência na execução orçamentária</t>
  </si>
  <si>
    <t>FD – Fator de distribuição</t>
  </si>
  <si>
    <t>Participação</t>
  </si>
  <si>
    <t>Arapiraca</t>
  </si>
  <si>
    <t>Palmeira dos índios</t>
  </si>
  <si>
    <t>Penedo</t>
  </si>
  <si>
    <t>Viçosa</t>
  </si>
  <si>
    <t>Delmiro</t>
  </si>
  <si>
    <t>Santana do Ipanema</t>
  </si>
  <si>
    <t>TOTAL/MÉDIA</t>
  </si>
  <si>
    <t>(VALOR DE REFERÊNCIA R$ 295.000,00)
(Valor distribuído)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</si>
</sst>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&quot;R$&quot;\ * #,##0.00_-;\-&quot;R$&quot;\ * #,##0.00_-;_-&quot;R$&quot;\ 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0070C0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indexed="64"/>
      </right>
      <top style="medium">
        <color rgb="FFC0C0C0"/>
      </top>
      <bottom style="medium">
        <color rgb="FFC0C0C0"/>
      </bottom>
      <diagonal/>
    </border>
    <border>
      <left style="medium">
        <color indexed="64"/>
      </left>
      <right style="thin">
        <color indexed="64"/>
      </right>
      <top style="medium">
        <color rgb="FFC0C0C0"/>
      </top>
      <bottom style="medium">
        <color indexed="64"/>
      </bottom>
      <diagonal/>
    </border>
    <border>
      <left style="medium">
        <color rgb="FFC0C0C0"/>
      </left>
      <right style="medium">
        <color indexed="64"/>
      </right>
      <top style="medium">
        <color rgb="FFC0C0C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164" fontId="7" fillId="0" borderId="5" xfId="1" applyFont="1" applyBorder="1" applyAlignment="1">
      <alignment horizontal="right" vertical="center"/>
    </xf>
    <xf numFmtId="164" fontId="7" fillId="0" borderId="6" xfId="1" applyFont="1" applyBorder="1" applyAlignment="1">
      <alignment horizontal="right" vertical="center"/>
    </xf>
    <xf numFmtId="164" fontId="7" fillId="0" borderId="5" xfId="1" applyFont="1" applyBorder="1" applyAlignment="1">
      <alignment horizontal="right" vertical="center" wrapText="1"/>
    </xf>
    <xf numFmtId="164" fontId="8" fillId="0" borderId="0" xfId="1" applyFont="1" applyBorder="1" applyAlignment="1">
      <alignment horizontal="right" vertical="center"/>
    </xf>
    <xf numFmtId="10" fontId="5" fillId="0" borderId="0" xfId="2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0" fontId="3" fillId="0" borderId="0" xfId="2" applyNumberFormat="1" applyFont="1" applyBorder="1" applyAlignment="1">
      <alignment vertical="center"/>
    </xf>
    <xf numFmtId="164" fontId="9" fillId="0" borderId="10" xfId="1" applyFont="1" applyBorder="1" applyAlignment="1">
      <alignment horizontal="left" vertical="center"/>
    </xf>
    <xf numFmtId="164" fontId="10" fillId="0" borderId="11" xfId="1" applyFont="1" applyBorder="1" applyAlignment="1">
      <alignment horizontal="right" vertical="center"/>
    </xf>
    <xf numFmtId="164" fontId="9" fillId="0" borderId="12" xfId="1" applyFont="1" applyBorder="1" applyAlignment="1">
      <alignment horizontal="left" vertical="center"/>
    </xf>
    <xf numFmtId="164" fontId="10" fillId="0" borderId="13" xfId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9" fontId="14" fillId="0" borderId="14" xfId="2" applyFont="1" applyBorder="1" applyAlignment="1">
      <alignment horizontal="center" vertical="center"/>
    </xf>
    <xf numFmtId="9" fontId="0" fillId="0" borderId="0" xfId="2" applyFont="1"/>
    <xf numFmtId="164" fontId="0" fillId="0" borderId="0" xfId="1" applyFont="1"/>
    <xf numFmtId="2" fontId="13" fillId="0" borderId="14" xfId="0" applyNumberFormat="1" applyFont="1" applyBorder="1" applyAlignment="1">
      <alignment horizontal="center" vertical="center"/>
    </xf>
    <xf numFmtId="43" fontId="13" fillId="0" borderId="14" xfId="4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2" fontId="13" fillId="0" borderId="21" xfId="0" applyNumberFormat="1" applyFont="1" applyBorder="1" applyAlignment="1">
      <alignment horizontal="center" vertical="center"/>
    </xf>
    <xf numFmtId="43" fontId="13" fillId="0" borderId="21" xfId="4" applyFont="1" applyBorder="1" applyAlignment="1">
      <alignment horizontal="center" vertical="center"/>
    </xf>
    <xf numFmtId="9" fontId="14" fillId="0" borderId="21" xfId="2" applyFont="1" applyBorder="1" applyAlignment="1">
      <alignment horizontal="center" vertical="center"/>
    </xf>
    <xf numFmtId="164" fontId="13" fillId="0" borderId="22" xfId="1" applyFont="1" applyBorder="1" applyAlignment="1">
      <alignment horizontal="center" vertical="center"/>
    </xf>
    <xf numFmtId="164" fontId="13" fillId="0" borderId="24" xfId="1" applyFont="1" applyBorder="1" applyAlignment="1">
      <alignment horizontal="center" vertical="center"/>
    </xf>
    <xf numFmtId="2" fontId="13" fillId="0" borderId="26" xfId="0" applyNumberFormat="1" applyFont="1" applyBorder="1" applyAlignment="1">
      <alignment horizontal="center" vertical="center"/>
    </xf>
    <xf numFmtId="43" fontId="13" fillId="0" borderId="26" xfId="4" applyFont="1" applyBorder="1" applyAlignment="1">
      <alignment horizontal="center" vertical="center"/>
    </xf>
    <xf numFmtId="164" fontId="13" fillId="0" borderId="27" xfId="1" applyFont="1" applyBorder="1" applyAlignment="1">
      <alignment horizontal="center" vertical="center"/>
    </xf>
    <xf numFmtId="0" fontId="11" fillId="0" borderId="28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9" fontId="11" fillId="0" borderId="15" xfId="2" applyFont="1" applyBorder="1" applyAlignment="1">
      <alignment wrapText="1"/>
    </xf>
    <xf numFmtId="164" fontId="11" fillId="0" borderId="16" xfId="1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2" fontId="14" fillId="0" borderId="20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2" fontId="14" fillId="0" borderId="23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2" fontId="14" fillId="0" borderId="25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1" fillId="0" borderId="29" xfId="0" applyFont="1" applyBorder="1"/>
    <xf numFmtId="0" fontId="11" fillId="0" borderId="30" xfId="0" applyFont="1" applyBorder="1"/>
    <xf numFmtId="0" fontId="11" fillId="0" borderId="31" xfId="0" applyFont="1" applyBorder="1"/>
    <xf numFmtId="2" fontId="13" fillId="0" borderId="29" xfId="0" applyNumberFormat="1" applyFont="1" applyBorder="1" applyAlignment="1">
      <alignment horizontal="center" vertical="center"/>
    </xf>
    <xf numFmtId="2" fontId="13" fillId="0" borderId="30" xfId="0" applyNumberFormat="1" applyFont="1" applyBorder="1" applyAlignment="1">
      <alignment horizontal="center" vertical="center"/>
    </xf>
    <xf numFmtId="2" fontId="13" fillId="0" borderId="31" xfId="0" applyNumberFormat="1" applyFont="1" applyBorder="1" applyAlignment="1">
      <alignment horizontal="center" vertical="center"/>
    </xf>
    <xf numFmtId="10" fontId="14" fillId="0" borderId="20" xfId="2" applyNumberFormat="1" applyFont="1" applyBorder="1" applyAlignment="1">
      <alignment horizontal="center" vertical="center"/>
    </xf>
    <xf numFmtId="10" fontId="14" fillId="0" borderId="23" xfId="2" applyNumberFormat="1" applyFont="1" applyBorder="1" applyAlignment="1">
      <alignment horizontal="center" vertical="center"/>
    </xf>
    <xf numFmtId="10" fontId="14" fillId="0" borderId="25" xfId="2" applyNumberFormat="1" applyFont="1" applyBorder="1" applyAlignment="1">
      <alignment horizontal="center" vertical="center"/>
    </xf>
    <xf numFmtId="9" fontId="14" fillId="0" borderId="26" xfId="2" applyFont="1" applyBorder="1" applyAlignment="1">
      <alignment horizontal="center" vertical="center"/>
    </xf>
    <xf numFmtId="0" fontId="11" fillId="0" borderId="32" xfId="0" applyFont="1" applyBorder="1"/>
    <xf numFmtId="2" fontId="15" fillId="0" borderId="28" xfId="0" applyNumberFormat="1" applyFont="1" applyBorder="1" applyAlignment="1">
      <alignment horizontal="center" vertical="center"/>
    </xf>
    <xf numFmtId="2" fontId="16" fillId="0" borderId="15" xfId="0" applyNumberFormat="1" applyFont="1" applyBorder="1" applyAlignment="1">
      <alignment horizontal="center" vertical="center"/>
    </xf>
    <xf numFmtId="2" fontId="15" fillId="0" borderId="16" xfId="0" applyNumberFormat="1" applyFont="1" applyBorder="1" applyAlignment="1">
      <alignment horizontal="center" vertical="center"/>
    </xf>
    <xf numFmtId="2" fontId="16" fillId="0" borderId="17" xfId="0" applyNumberFormat="1" applyFont="1" applyBorder="1" applyAlignment="1">
      <alignment horizontal="center" vertical="center"/>
    </xf>
    <xf numFmtId="10" fontId="15" fillId="0" borderId="28" xfId="2" applyNumberFormat="1" applyFont="1" applyBorder="1" applyAlignment="1">
      <alignment horizontal="center" vertical="center"/>
    </xf>
    <xf numFmtId="43" fontId="16" fillId="0" borderId="15" xfId="4" applyFont="1" applyBorder="1" applyAlignment="1">
      <alignment horizontal="center" vertical="center"/>
    </xf>
    <xf numFmtId="10" fontId="15" fillId="0" borderId="15" xfId="2" applyNumberFormat="1" applyFont="1" applyBorder="1" applyAlignment="1">
      <alignment horizontal="center" vertical="center"/>
    </xf>
    <xf numFmtId="164" fontId="16" fillId="0" borderId="16" xfId="1" applyFont="1" applyBorder="1" applyAlignment="1">
      <alignment horizontal="center" vertical="center"/>
    </xf>
  </cellXfs>
  <cellStyles count="5">
    <cellStyle name="Moeda" xfId="1" builtinId="4"/>
    <cellStyle name="Normal" xfId="0" builtinId="0"/>
    <cellStyle name="Normal 2" xfId="3"/>
    <cellStyle name="Porcentagem" xfId="2" builtinId="5"/>
    <cellStyle name="Vírgula" xfId="4" builtinId="3"/>
  </cellStyles>
  <dxfs count="1">
    <dxf>
      <fill>
        <patternFill>
          <fgColor rgb="FF00B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C28" sqref="C28"/>
    </sheetView>
  </sheetViews>
  <sheetFormatPr defaultRowHeight="15" x14ac:dyDescent="0.25"/>
  <cols>
    <col min="1" max="1" width="26" bestFit="1" customWidth="1"/>
    <col min="2" max="2" width="18" customWidth="1"/>
    <col min="3" max="3" width="18.85546875" customWidth="1"/>
    <col min="4" max="4" width="10.7109375" customWidth="1"/>
    <col min="5" max="5" width="11.5703125" customWidth="1"/>
    <col min="6" max="6" width="13.42578125" customWidth="1"/>
    <col min="7" max="7" width="14.85546875" customWidth="1"/>
  </cols>
  <sheetData>
    <row r="1" spans="1:7" ht="15.75" thickBot="1" x14ac:dyDescent="0.3">
      <c r="A1" s="18" t="s">
        <v>23</v>
      </c>
      <c r="B1" s="19"/>
      <c r="C1" s="20"/>
      <c r="D1" s="6"/>
      <c r="E1" s="6"/>
      <c r="F1" s="6"/>
      <c r="G1" s="7"/>
    </row>
    <row r="2" spans="1:7" ht="15.75" thickBot="1" x14ac:dyDescent="0.3">
      <c r="A2" s="15" t="s">
        <v>0</v>
      </c>
      <c r="B2" s="16" t="s">
        <v>29</v>
      </c>
      <c r="C2" s="17" t="s">
        <v>30</v>
      </c>
      <c r="D2" s="8"/>
      <c r="E2" s="9"/>
      <c r="F2" s="9"/>
      <c r="G2" s="10"/>
    </row>
    <row r="3" spans="1:7" ht="15.75" thickBot="1" x14ac:dyDescent="0.3">
      <c r="A3" s="11" t="s">
        <v>25</v>
      </c>
      <c r="B3" s="3">
        <v>42215.727355602394</v>
      </c>
      <c r="C3" s="12">
        <f>42215.73</f>
        <v>42215.73</v>
      </c>
      <c r="D3" s="4"/>
      <c r="E3" s="4"/>
      <c r="F3" s="4"/>
      <c r="G3" s="5"/>
    </row>
    <row r="4" spans="1:7" ht="15.75" thickBot="1" x14ac:dyDescent="0.3">
      <c r="A4" s="11" t="s">
        <v>26</v>
      </c>
      <c r="B4" s="1">
        <v>5234.2501933710737</v>
      </c>
      <c r="C4" s="12">
        <f>5234.25</f>
        <v>5234.25</v>
      </c>
      <c r="D4" s="4"/>
      <c r="E4" s="4"/>
      <c r="F4" s="4"/>
      <c r="G4" s="5"/>
    </row>
    <row r="5" spans="1:7" ht="15.75" thickBot="1" x14ac:dyDescent="0.3">
      <c r="A5" s="11" t="s">
        <v>27</v>
      </c>
      <c r="B5" s="1">
        <v>9117.7663512881591</v>
      </c>
      <c r="C5" s="12">
        <f>9117.77</f>
        <v>9117.77</v>
      </c>
      <c r="D5" s="4"/>
      <c r="E5" s="4"/>
      <c r="F5" s="4"/>
      <c r="G5" s="5"/>
    </row>
    <row r="6" spans="1:7" ht="15.75" thickBot="1" x14ac:dyDescent="0.3">
      <c r="A6" s="11" t="s">
        <v>24</v>
      </c>
      <c r="B6" s="1">
        <v>11916.111122472987</v>
      </c>
      <c r="C6" s="12">
        <f>11916.11</f>
        <v>11916.11</v>
      </c>
      <c r="D6" s="4"/>
      <c r="E6" s="4"/>
      <c r="F6" s="4"/>
      <c r="G6" s="5"/>
    </row>
    <row r="7" spans="1:7" ht="15.75" thickBot="1" x14ac:dyDescent="0.3">
      <c r="A7" s="11" t="s">
        <v>28</v>
      </c>
      <c r="B7" s="1">
        <v>2017.0296823902297</v>
      </c>
      <c r="C7" s="12">
        <f>2017.03</f>
        <v>2017.03</v>
      </c>
      <c r="D7" s="4"/>
      <c r="E7" s="4"/>
      <c r="F7" s="4"/>
      <c r="G7" s="5"/>
    </row>
    <row r="8" spans="1:7" ht="15.75" thickBot="1" x14ac:dyDescent="0.3">
      <c r="A8" s="11" t="s">
        <v>1</v>
      </c>
      <c r="B8" s="1">
        <v>66608.236585199906</v>
      </c>
      <c r="C8" s="12">
        <f>66608.24</f>
        <v>66608.240000000005</v>
      </c>
      <c r="D8" s="4"/>
      <c r="E8" s="4"/>
      <c r="F8" s="4"/>
      <c r="G8" s="5"/>
    </row>
    <row r="9" spans="1:7" ht="15.75" thickBot="1" x14ac:dyDescent="0.3">
      <c r="A9" s="11" t="s">
        <v>2</v>
      </c>
      <c r="B9" s="1">
        <v>10925.531281543559</v>
      </c>
      <c r="C9" s="12">
        <f>10925.53</f>
        <v>10925.53</v>
      </c>
      <c r="D9" s="4"/>
      <c r="E9" s="4"/>
      <c r="F9" s="4"/>
      <c r="G9" s="5"/>
    </row>
    <row r="10" spans="1:7" ht="15.75" thickBot="1" x14ac:dyDescent="0.3">
      <c r="A10" s="11" t="s">
        <v>3</v>
      </c>
      <c r="B10" s="1">
        <v>15522.569612193034</v>
      </c>
      <c r="C10" s="12">
        <f>15522.57</f>
        <v>15522.57</v>
      </c>
      <c r="D10" s="4"/>
      <c r="E10" s="4"/>
      <c r="F10" s="4"/>
      <c r="G10" s="5"/>
    </row>
    <row r="11" spans="1:7" ht="15.75" thickBot="1" x14ac:dyDescent="0.3">
      <c r="A11" s="11" t="s">
        <v>4</v>
      </c>
      <c r="B11" s="1">
        <v>7849.2286297931514</v>
      </c>
      <c r="C11" s="12">
        <f>7849.23</f>
        <v>7849.23</v>
      </c>
      <c r="D11" s="4"/>
      <c r="E11" s="4"/>
      <c r="F11" s="4"/>
      <c r="G11" s="5"/>
    </row>
    <row r="12" spans="1:7" ht="15.75" thickBot="1" x14ac:dyDescent="0.3">
      <c r="A12" s="11" t="s">
        <v>5</v>
      </c>
      <c r="B12" s="1">
        <v>5613.5165889509744</v>
      </c>
      <c r="C12" s="12">
        <f>5613.52</f>
        <v>5613.52</v>
      </c>
      <c r="D12" s="4"/>
      <c r="E12" s="4"/>
      <c r="F12" s="4"/>
      <c r="G12" s="5"/>
    </row>
    <row r="13" spans="1:7" ht="15.75" thickBot="1" x14ac:dyDescent="0.3">
      <c r="A13" s="11" t="s">
        <v>6</v>
      </c>
      <c r="B13" s="1">
        <v>8317.2698143329599</v>
      </c>
      <c r="C13" s="12">
        <f>8317.27</f>
        <v>8317.27</v>
      </c>
      <c r="D13" s="4"/>
      <c r="E13" s="4"/>
      <c r="F13" s="4"/>
      <c r="G13" s="5"/>
    </row>
    <row r="14" spans="1:7" ht="15.75" thickBot="1" x14ac:dyDescent="0.3">
      <c r="A14" s="11" t="s">
        <v>7</v>
      </c>
      <c r="B14" s="1">
        <v>12774.428992331086</v>
      </c>
      <c r="C14" s="12">
        <f>12774.43</f>
        <v>12774.43</v>
      </c>
      <c r="D14" s="4"/>
      <c r="E14" s="4"/>
      <c r="F14" s="4"/>
      <c r="G14" s="5"/>
    </row>
    <row r="15" spans="1:7" ht="15.75" thickBot="1" x14ac:dyDescent="0.3">
      <c r="A15" s="11" t="s">
        <v>8</v>
      </c>
      <c r="B15" s="1">
        <v>4137.6530342687784</v>
      </c>
      <c r="C15" s="12">
        <f>4137.65</f>
        <v>4137.6499999999996</v>
      </c>
      <c r="D15" s="4"/>
      <c r="E15" s="4"/>
      <c r="F15" s="4"/>
      <c r="G15" s="5"/>
    </row>
    <row r="16" spans="1:7" ht="15.75" thickBot="1" x14ac:dyDescent="0.3">
      <c r="A16" s="11" t="s">
        <v>9</v>
      </c>
      <c r="B16" s="1">
        <v>15269.609936630979</v>
      </c>
      <c r="C16" s="12">
        <f>15269.61</f>
        <v>15269.61</v>
      </c>
      <c r="D16" s="4"/>
      <c r="E16" s="4"/>
      <c r="F16" s="4"/>
      <c r="G16" s="5"/>
    </row>
    <row r="17" spans="1:7" ht="15.75" thickBot="1" x14ac:dyDescent="0.3">
      <c r="A17" s="11" t="s">
        <v>10</v>
      </c>
      <c r="B17" s="1">
        <v>2763.9289598641726</v>
      </c>
      <c r="C17" s="12">
        <f>2763.93</f>
        <v>2763.93</v>
      </c>
      <c r="D17" s="4"/>
      <c r="E17" s="4"/>
      <c r="F17" s="4"/>
      <c r="G17" s="5"/>
    </row>
    <row r="18" spans="1:7" ht="15.75" thickBot="1" x14ac:dyDescent="0.3">
      <c r="A18" s="11" t="s">
        <v>11</v>
      </c>
      <c r="B18" s="1">
        <v>9272.0489018362732</v>
      </c>
      <c r="C18" s="12">
        <f>9272.05</f>
        <v>9272.0499999999993</v>
      </c>
      <c r="D18" s="4"/>
      <c r="E18" s="4"/>
      <c r="F18" s="4"/>
      <c r="G18" s="5"/>
    </row>
    <row r="19" spans="1:7" ht="15.75" thickBot="1" x14ac:dyDescent="0.3">
      <c r="A19" s="11" t="s">
        <v>12</v>
      </c>
      <c r="B19" s="1">
        <v>6189.3062692954782</v>
      </c>
      <c r="C19" s="12">
        <f>6189.31</f>
        <v>6189.31</v>
      </c>
      <c r="D19" s="4"/>
      <c r="E19" s="4"/>
      <c r="F19" s="4"/>
      <c r="G19" s="5"/>
    </row>
    <row r="20" spans="1:7" ht="15.75" thickBot="1" x14ac:dyDescent="0.3">
      <c r="A20" s="11" t="s">
        <v>16</v>
      </c>
      <c r="B20" s="1">
        <v>2850.5570885606221</v>
      </c>
      <c r="C20" s="12">
        <f>2850.56</f>
        <v>2850.56</v>
      </c>
      <c r="D20" s="4"/>
      <c r="E20" s="4"/>
      <c r="F20" s="4"/>
      <c r="G20" s="5"/>
    </row>
    <row r="21" spans="1:7" ht="15.75" thickBot="1" x14ac:dyDescent="0.3">
      <c r="A21" s="11" t="s">
        <v>14</v>
      </c>
      <c r="B21" s="1">
        <v>10387.065790941171</v>
      </c>
      <c r="C21" s="12">
        <f>10387.07</f>
        <v>10387.07</v>
      </c>
      <c r="D21" s="4"/>
      <c r="E21" s="4"/>
      <c r="F21" s="4"/>
      <c r="G21" s="5"/>
    </row>
    <row r="22" spans="1:7" ht="15.75" thickBot="1" x14ac:dyDescent="0.3">
      <c r="A22" s="11" t="s">
        <v>17</v>
      </c>
      <c r="B22" s="1">
        <v>2354.4015792799987</v>
      </c>
      <c r="C22" s="12">
        <f>2354.4</f>
        <v>2354.4</v>
      </c>
      <c r="D22" s="4"/>
      <c r="E22" s="4"/>
      <c r="F22" s="4"/>
      <c r="G22" s="5"/>
    </row>
    <row r="23" spans="1:7" ht="15.75" thickBot="1" x14ac:dyDescent="0.3">
      <c r="A23" s="11" t="s">
        <v>18</v>
      </c>
      <c r="B23" s="1">
        <v>2729.7208898593399</v>
      </c>
      <c r="C23" s="12">
        <f>2729.72</f>
        <v>2729.72</v>
      </c>
      <c r="D23" s="4"/>
      <c r="E23" s="4"/>
      <c r="F23" s="4"/>
      <c r="G23" s="5"/>
    </row>
    <row r="24" spans="1:7" ht="15.75" thickBot="1" x14ac:dyDescent="0.3">
      <c r="A24" s="11" t="s">
        <v>19</v>
      </c>
      <c r="B24" s="1">
        <v>2119.9308808258202</v>
      </c>
      <c r="C24" s="12">
        <f>2119.93</f>
        <v>2119.9299999999998</v>
      </c>
      <c r="D24" s="4"/>
      <c r="E24" s="4"/>
      <c r="F24" s="4"/>
      <c r="G24" s="5"/>
    </row>
    <row r="25" spans="1:7" ht="15.75" thickBot="1" x14ac:dyDescent="0.3">
      <c r="A25" s="11" t="s">
        <v>13</v>
      </c>
      <c r="B25" s="1">
        <v>5194.5716020496793</v>
      </c>
      <c r="C25" s="12">
        <f>5194.57</f>
        <v>5194.57</v>
      </c>
      <c r="D25" s="4"/>
      <c r="E25" s="4"/>
      <c r="F25" s="4"/>
      <c r="G25" s="5"/>
    </row>
    <row r="26" spans="1:7" ht="15.75" thickBot="1" x14ac:dyDescent="0.3">
      <c r="A26" s="11" t="s">
        <v>15</v>
      </c>
      <c r="B26" s="1">
        <v>14986.320028959379</v>
      </c>
      <c r="C26" s="12">
        <f>14986.32</f>
        <v>14986.32</v>
      </c>
      <c r="D26" s="4"/>
      <c r="E26" s="4"/>
      <c r="F26" s="4"/>
      <c r="G26" s="5"/>
    </row>
    <row r="27" spans="1:7" ht="15.75" thickBot="1" x14ac:dyDescent="0.3">
      <c r="A27" s="11" t="s">
        <v>20</v>
      </c>
      <c r="B27" s="1">
        <v>3808.7985313275813</v>
      </c>
      <c r="C27" s="12">
        <f>3808.8</f>
        <v>3808.8</v>
      </c>
      <c r="D27" s="4"/>
      <c r="E27" s="4"/>
      <c r="F27" s="4"/>
      <c r="G27" s="5"/>
    </row>
    <row r="28" spans="1:7" ht="15.75" thickBot="1" x14ac:dyDescent="0.3">
      <c r="A28" s="11" t="s">
        <v>22</v>
      </c>
      <c r="B28" s="1">
        <v>5728.4667837040552</v>
      </c>
      <c r="C28" s="12">
        <f>5728.47</f>
        <v>5728.47</v>
      </c>
      <c r="D28" s="4"/>
      <c r="E28" s="4"/>
      <c r="F28" s="4"/>
      <c r="G28" s="5"/>
    </row>
    <row r="29" spans="1:7" ht="15.75" thickBot="1" x14ac:dyDescent="0.3">
      <c r="A29" s="13" t="s">
        <v>21</v>
      </c>
      <c r="B29" s="2">
        <v>4303.7075927132919</v>
      </c>
      <c r="C29" s="14">
        <v>4303.71</v>
      </c>
      <c r="D29" s="4"/>
      <c r="E29" s="4"/>
      <c r="F29" s="4"/>
      <c r="G29" s="5"/>
    </row>
  </sheetData>
  <mergeCells count="1">
    <mergeCell ref="A1:C1"/>
  </mergeCells>
  <conditionalFormatting sqref="G2:G29">
    <cfRule type="aboveAverage" dxfId="0" priority="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D17" sqref="D17"/>
    </sheetView>
  </sheetViews>
  <sheetFormatPr defaultRowHeight="15" x14ac:dyDescent="0.25"/>
  <cols>
    <col min="1" max="1" width="19.140625" bestFit="1" customWidth="1"/>
    <col min="2" max="2" width="21.85546875" customWidth="1"/>
    <col min="3" max="3" width="15.7109375" customWidth="1"/>
    <col min="4" max="4" width="19.7109375" customWidth="1"/>
    <col min="5" max="5" width="25.28515625" customWidth="1"/>
    <col min="6" max="6" width="28.140625" customWidth="1"/>
    <col min="7" max="7" width="16.42578125" customWidth="1"/>
    <col min="8" max="8" width="11.5703125" style="22" customWidth="1"/>
    <col min="9" max="9" width="35.7109375" style="23" bestFit="1" customWidth="1"/>
  </cols>
  <sheetData>
    <row r="1" spans="1:9" ht="16.5" thickBot="1" x14ac:dyDescent="0.3">
      <c r="A1" s="32" t="s">
        <v>34</v>
      </c>
      <c r="B1" s="26" t="s">
        <v>31</v>
      </c>
      <c r="C1" s="26"/>
      <c r="D1" s="27"/>
      <c r="E1" s="28" t="s">
        <v>32</v>
      </c>
      <c r="F1" s="29" t="s">
        <v>33</v>
      </c>
      <c r="G1" s="30"/>
      <c r="H1" s="30"/>
      <c r="I1" s="31"/>
    </row>
    <row r="2" spans="1:9" ht="36.75" customHeight="1" thickBot="1" x14ac:dyDescent="0.3">
      <c r="A2" s="33"/>
      <c r="B2" s="42" t="s">
        <v>35</v>
      </c>
      <c r="C2" s="43" t="s">
        <v>36</v>
      </c>
      <c r="D2" s="47" t="s">
        <v>37</v>
      </c>
      <c r="E2" s="46" t="s">
        <v>38</v>
      </c>
      <c r="F2" s="42" t="s">
        <v>39</v>
      </c>
      <c r="G2" s="43" t="s">
        <v>40</v>
      </c>
      <c r="H2" s="44" t="s">
        <v>41</v>
      </c>
      <c r="I2" s="45" t="s">
        <v>49</v>
      </c>
    </row>
    <row r="3" spans="1:9" x14ac:dyDescent="0.25">
      <c r="A3" s="54" t="s">
        <v>42</v>
      </c>
      <c r="B3" s="48">
        <v>6096.3887499999992</v>
      </c>
      <c r="C3" s="34">
        <v>3.0769230769230771</v>
      </c>
      <c r="D3" s="49">
        <v>1</v>
      </c>
      <c r="E3" s="57">
        <v>0.66666666666666696</v>
      </c>
      <c r="F3" s="60">
        <v>0.97054074366083298</v>
      </c>
      <c r="G3" s="35">
        <v>7.030602384250273E-2</v>
      </c>
      <c r="H3" s="36">
        <v>0.14310416052746575</v>
      </c>
      <c r="I3" s="37">
        <v>42215.727355602394</v>
      </c>
    </row>
    <row r="4" spans="1:9" x14ac:dyDescent="0.25">
      <c r="A4" s="55" t="s">
        <v>43</v>
      </c>
      <c r="B4" s="50">
        <v>692.05</v>
      </c>
      <c r="C4" s="24">
        <v>3</v>
      </c>
      <c r="D4" s="51">
        <v>0</v>
      </c>
      <c r="E4" s="58">
        <v>0</v>
      </c>
      <c r="F4" s="61">
        <v>0</v>
      </c>
      <c r="G4" s="25">
        <v>0</v>
      </c>
      <c r="H4" s="21">
        <v>0</v>
      </c>
      <c r="I4" s="38">
        <v>0</v>
      </c>
    </row>
    <row r="5" spans="1:9" x14ac:dyDescent="0.25">
      <c r="A5" s="55" t="s">
        <v>44</v>
      </c>
      <c r="B5" s="50">
        <v>755.87999999999988</v>
      </c>
      <c r="C5" s="24">
        <v>3</v>
      </c>
      <c r="D5" s="51">
        <v>3</v>
      </c>
      <c r="E5" s="58">
        <v>0</v>
      </c>
      <c r="F5" s="61">
        <v>0.93134815047355279</v>
      </c>
      <c r="G5" s="25">
        <v>8.1694190271753162E-2</v>
      </c>
      <c r="H5" s="21">
        <v>1.7743220994478216E-2</v>
      </c>
      <c r="I5" s="38">
        <v>5234.2501933710737</v>
      </c>
    </row>
    <row r="6" spans="1:9" x14ac:dyDescent="0.25">
      <c r="A6" s="55" t="s">
        <v>45</v>
      </c>
      <c r="B6" s="50">
        <v>1316.7</v>
      </c>
      <c r="C6" s="24">
        <v>5</v>
      </c>
      <c r="D6" s="51">
        <v>0</v>
      </c>
      <c r="E6" s="58">
        <v>0</v>
      </c>
      <c r="F6" s="61">
        <v>0.74420076972217675</v>
      </c>
      <c r="G6" s="25">
        <v>1.6020666916388513E-2</v>
      </c>
      <c r="H6" s="21">
        <v>3.0907682546739524E-2</v>
      </c>
      <c r="I6" s="38">
        <v>9117.7663512881591</v>
      </c>
    </row>
    <row r="7" spans="1:9" x14ac:dyDescent="0.25">
      <c r="A7" s="55" t="s">
        <v>46</v>
      </c>
      <c r="B7" s="50">
        <v>1720.8100000000002</v>
      </c>
      <c r="C7" s="24">
        <v>3.1666666666666665</v>
      </c>
      <c r="D7" s="51">
        <v>0</v>
      </c>
      <c r="E7" s="58">
        <v>0</v>
      </c>
      <c r="F7" s="61">
        <v>0.98850195074817981</v>
      </c>
      <c r="G7" s="25">
        <v>1.8622060253024077E-2</v>
      </c>
      <c r="H7" s="21">
        <v>4.0393597025332156E-2</v>
      </c>
      <c r="I7" s="38">
        <v>11916.111122472987</v>
      </c>
    </row>
    <row r="8" spans="1:9" x14ac:dyDescent="0.25">
      <c r="A8" s="55" t="s">
        <v>47</v>
      </c>
      <c r="B8" s="50">
        <v>291.28000000000003</v>
      </c>
      <c r="C8" s="24">
        <v>2.5</v>
      </c>
      <c r="D8" s="51">
        <v>0</v>
      </c>
      <c r="E8" s="58">
        <v>0</v>
      </c>
      <c r="F8" s="61">
        <v>0.71287497631228636</v>
      </c>
      <c r="G8" s="25">
        <v>6.1375395265403157E-3</v>
      </c>
      <c r="H8" s="21">
        <v>6.8373887538651854E-3</v>
      </c>
      <c r="I8" s="38">
        <v>2017.0296823902297</v>
      </c>
    </row>
    <row r="9" spans="1:9" x14ac:dyDescent="0.25">
      <c r="A9" s="55" t="s">
        <v>1</v>
      </c>
      <c r="B9" s="50">
        <v>9618.92</v>
      </c>
      <c r="C9" s="24">
        <v>3.3333333333333335</v>
      </c>
      <c r="D9" s="51">
        <v>3</v>
      </c>
      <c r="E9" s="58">
        <v>3.0960000000000001</v>
      </c>
      <c r="F9" s="61">
        <v>0.99569667318045452</v>
      </c>
      <c r="G9" s="25">
        <v>0.15470749671546327</v>
      </c>
      <c r="H9" s="21">
        <v>0.22579063249220305</v>
      </c>
      <c r="I9" s="38">
        <v>66608.236585199906</v>
      </c>
    </row>
    <row r="10" spans="1:9" x14ac:dyDescent="0.25">
      <c r="A10" s="55" t="s">
        <v>2</v>
      </c>
      <c r="B10" s="50">
        <v>1577.7599999999998</v>
      </c>
      <c r="C10" s="24">
        <v>3</v>
      </c>
      <c r="D10" s="51">
        <v>0</v>
      </c>
      <c r="E10" s="58">
        <v>1.9253731343283582</v>
      </c>
      <c r="F10" s="61">
        <v>1</v>
      </c>
      <c r="G10" s="25">
        <v>2.6698501593413172E-2</v>
      </c>
      <c r="H10" s="21">
        <v>3.7035699259469694E-2</v>
      </c>
      <c r="I10" s="38">
        <v>10925.531281543559</v>
      </c>
    </row>
    <row r="11" spans="1:9" x14ac:dyDescent="0.25">
      <c r="A11" s="55" t="s">
        <v>3</v>
      </c>
      <c r="B11" s="50">
        <v>2241.6200000000003</v>
      </c>
      <c r="C11" s="24">
        <v>3.6666666666666665</v>
      </c>
      <c r="D11" s="51">
        <v>0</v>
      </c>
      <c r="E11" s="58">
        <v>2.3611111111111112</v>
      </c>
      <c r="F11" s="61">
        <v>0.99526733569915082</v>
      </c>
      <c r="G11" s="25">
        <v>3.4343920690623468E-2</v>
      </c>
      <c r="H11" s="21">
        <v>5.2618880041332319E-2</v>
      </c>
      <c r="I11" s="38">
        <v>15522.569612193034</v>
      </c>
    </row>
    <row r="12" spans="1:9" x14ac:dyDescent="0.25">
      <c r="A12" s="55" t="s">
        <v>4</v>
      </c>
      <c r="B12" s="50">
        <v>1133.51</v>
      </c>
      <c r="C12" s="24">
        <v>4</v>
      </c>
      <c r="D12" s="51">
        <v>0</v>
      </c>
      <c r="E12" s="58">
        <v>1.9886363636363638</v>
      </c>
      <c r="F12" s="61">
        <v>0.79041910589397024</v>
      </c>
      <c r="G12" s="25">
        <v>2.1461858041628069E-2</v>
      </c>
      <c r="H12" s="21">
        <v>2.660755467726492E-2</v>
      </c>
      <c r="I12" s="38">
        <v>7849.2286297931514</v>
      </c>
    </row>
    <row r="13" spans="1:9" x14ac:dyDescent="0.25">
      <c r="A13" s="55" t="s">
        <v>5</v>
      </c>
      <c r="B13" s="50">
        <v>810.65000000000009</v>
      </c>
      <c r="C13" s="24">
        <v>3</v>
      </c>
      <c r="D13" s="51">
        <v>0</v>
      </c>
      <c r="E13" s="58">
        <v>1.153846153846154</v>
      </c>
      <c r="F13" s="61">
        <v>0.99999999999999978</v>
      </c>
      <c r="G13" s="25">
        <v>1.8526511349652657E-2</v>
      </c>
      <c r="H13" s="21">
        <v>1.902886979305415E-2</v>
      </c>
      <c r="I13" s="38">
        <v>5613.5165889509744</v>
      </c>
    </row>
    <row r="14" spans="1:9" x14ac:dyDescent="0.25">
      <c r="A14" s="55" t="s">
        <v>6</v>
      </c>
      <c r="B14" s="50">
        <v>1201.0999999999999</v>
      </c>
      <c r="C14" s="24">
        <v>3</v>
      </c>
      <c r="D14" s="51">
        <v>0</v>
      </c>
      <c r="E14" s="58">
        <v>1.44</v>
      </c>
      <c r="F14" s="61">
        <v>0.94968762094321901</v>
      </c>
      <c r="G14" s="25">
        <v>2.1063225588663876E-2</v>
      </c>
      <c r="H14" s="21">
        <v>2.8194134963840541E-2</v>
      </c>
      <c r="I14" s="38">
        <v>8317.2698143329599</v>
      </c>
    </row>
    <row r="15" spans="1:9" x14ac:dyDescent="0.25">
      <c r="A15" s="55" t="s">
        <v>7</v>
      </c>
      <c r="B15" s="50">
        <v>1844.7599999999998</v>
      </c>
      <c r="C15" s="24">
        <v>3</v>
      </c>
      <c r="D15" s="51">
        <v>0</v>
      </c>
      <c r="E15" s="58">
        <v>2.1818181818181817</v>
      </c>
      <c r="F15" s="61">
        <v>1</v>
      </c>
      <c r="G15" s="25">
        <v>2.9485316039237163E-2</v>
      </c>
      <c r="H15" s="21">
        <v>4.3303149126546057E-2</v>
      </c>
      <c r="I15" s="38">
        <v>12774.428992331086</v>
      </c>
    </row>
    <row r="16" spans="1:9" x14ac:dyDescent="0.25">
      <c r="A16" s="55" t="s">
        <v>8</v>
      </c>
      <c r="B16" s="50">
        <v>597.52</v>
      </c>
      <c r="C16" s="24">
        <v>3.75</v>
      </c>
      <c r="D16" s="51">
        <v>1</v>
      </c>
      <c r="E16" s="58">
        <v>4.1621621621621623</v>
      </c>
      <c r="F16" s="61">
        <v>0.99999999999999978</v>
      </c>
      <c r="G16" s="25">
        <v>5.8656905583485297E-2</v>
      </c>
      <c r="H16" s="21">
        <v>1.4025942489046707E-2</v>
      </c>
      <c r="I16" s="38">
        <v>4137.6530342687784</v>
      </c>
    </row>
    <row r="17" spans="1:9" x14ac:dyDescent="0.25">
      <c r="A17" s="55" t="s">
        <v>9</v>
      </c>
      <c r="B17" s="50">
        <v>2205.09</v>
      </c>
      <c r="C17" s="24">
        <v>4</v>
      </c>
      <c r="D17" s="51">
        <v>0</v>
      </c>
      <c r="E17" s="58">
        <v>0</v>
      </c>
      <c r="F17" s="61">
        <v>0.99928276487292245</v>
      </c>
      <c r="G17" s="25">
        <v>2.3963487315520272E-2</v>
      </c>
      <c r="H17" s="21">
        <v>5.1761389615698233E-2</v>
      </c>
      <c r="I17" s="38">
        <v>15269.609936630979</v>
      </c>
    </row>
    <row r="18" spans="1:9" x14ac:dyDescent="0.25">
      <c r="A18" s="55" t="s">
        <v>10</v>
      </c>
      <c r="B18" s="50">
        <v>399.14</v>
      </c>
      <c r="C18" s="24">
        <v>4</v>
      </c>
      <c r="D18" s="51">
        <v>0</v>
      </c>
      <c r="E18" s="58">
        <v>5.7272727272727275</v>
      </c>
      <c r="F18" s="61">
        <v>1</v>
      </c>
      <c r="G18" s="25">
        <v>4.0628246579503868E-2</v>
      </c>
      <c r="H18" s="21">
        <v>9.3692507114039748E-3</v>
      </c>
      <c r="I18" s="38">
        <v>2763.9289598641726</v>
      </c>
    </row>
    <row r="19" spans="1:9" x14ac:dyDescent="0.25">
      <c r="A19" s="55" t="s">
        <v>11</v>
      </c>
      <c r="B19" s="50">
        <v>1338.98</v>
      </c>
      <c r="C19" s="24">
        <v>3</v>
      </c>
      <c r="D19" s="51">
        <v>0</v>
      </c>
      <c r="E19" s="58">
        <v>0</v>
      </c>
      <c r="F19" s="61">
        <v>0.88655949989520877</v>
      </c>
      <c r="G19" s="25">
        <v>1.4307229243838629E-2</v>
      </c>
      <c r="H19" s="21">
        <v>3.1430674243512792E-2</v>
      </c>
      <c r="I19" s="38">
        <v>9272.0489018362732</v>
      </c>
    </row>
    <row r="20" spans="1:9" x14ac:dyDescent="0.25">
      <c r="A20" s="55" t="s">
        <v>12</v>
      </c>
      <c r="B20" s="50">
        <v>893.8</v>
      </c>
      <c r="C20" s="24">
        <v>3</v>
      </c>
      <c r="D20" s="51">
        <v>0</v>
      </c>
      <c r="E20" s="58">
        <v>3.0769230769230771</v>
      </c>
      <c r="F20" s="61">
        <v>1</v>
      </c>
      <c r="G20" s="25">
        <v>2.8162867246408582E-2</v>
      </c>
      <c r="H20" s="21">
        <v>2.0980699217950774E-2</v>
      </c>
      <c r="I20" s="38">
        <v>6189.3062692954782</v>
      </c>
    </row>
    <row r="21" spans="1:9" x14ac:dyDescent="0.25">
      <c r="A21" s="55" t="s">
        <v>16</v>
      </c>
      <c r="B21" s="50">
        <v>411.65</v>
      </c>
      <c r="C21" s="24">
        <v>3</v>
      </c>
      <c r="D21" s="51">
        <v>0</v>
      </c>
      <c r="E21" s="58">
        <v>2</v>
      </c>
      <c r="F21" s="61">
        <v>0.98726033233915633</v>
      </c>
      <c r="G21" s="25">
        <v>1.9952842901326581E-2</v>
      </c>
      <c r="H21" s="21">
        <v>9.6629053849512613E-3</v>
      </c>
      <c r="I21" s="38">
        <v>2850.5570885606221</v>
      </c>
    </row>
    <row r="22" spans="1:9" x14ac:dyDescent="0.25">
      <c r="A22" s="55" t="s">
        <v>14</v>
      </c>
      <c r="B22" s="50">
        <v>1500</v>
      </c>
      <c r="C22" s="24">
        <v>3.5</v>
      </c>
      <c r="D22" s="51">
        <v>0</v>
      </c>
      <c r="E22" s="58">
        <v>2.1538461538461537</v>
      </c>
      <c r="F22" s="61">
        <v>0.95557859699321279</v>
      </c>
      <c r="G22" s="25">
        <v>2.7433803155172371E-2</v>
      </c>
      <c r="H22" s="21">
        <v>3.5210392511664988E-2</v>
      </c>
      <c r="I22" s="38">
        <v>10387.065790941171</v>
      </c>
    </row>
    <row r="23" spans="1:9" x14ac:dyDescent="0.25">
      <c r="A23" s="55" t="s">
        <v>17</v>
      </c>
      <c r="B23" s="50">
        <v>340</v>
      </c>
      <c r="C23" s="24">
        <v>2.5</v>
      </c>
      <c r="D23" s="51">
        <v>1</v>
      </c>
      <c r="E23" s="58">
        <v>2.333333333333333</v>
      </c>
      <c r="F23" s="61">
        <v>1</v>
      </c>
      <c r="G23" s="25">
        <v>4.4995524785731274E-2</v>
      </c>
      <c r="H23" s="21">
        <v>7.9810223026440634E-3</v>
      </c>
      <c r="I23" s="38">
        <v>2354.4015792799987</v>
      </c>
    </row>
    <row r="24" spans="1:9" x14ac:dyDescent="0.25">
      <c r="A24" s="55" t="s">
        <v>18</v>
      </c>
      <c r="B24" s="50">
        <v>394.2</v>
      </c>
      <c r="C24" s="24">
        <v>4</v>
      </c>
      <c r="D24" s="51">
        <v>0</v>
      </c>
      <c r="E24" s="58">
        <v>2.6470588235294117</v>
      </c>
      <c r="F24" s="61">
        <v>0.70402620843685937</v>
      </c>
      <c r="G24" s="25">
        <v>1.8266779472337524E-2</v>
      </c>
      <c r="H24" s="21">
        <v>9.2532911520655584E-3</v>
      </c>
      <c r="I24" s="38">
        <v>2729.7208898593399</v>
      </c>
    </row>
    <row r="25" spans="1:9" x14ac:dyDescent="0.25">
      <c r="A25" s="55" t="s">
        <v>19</v>
      </c>
      <c r="B25" s="50">
        <v>306.14</v>
      </c>
      <c r="C25" s="24">
        <v>3.3333333333333335</v>
      </c>
      <c r="D25" s="51">
        <v>0</v>
      </c>
      <c r="E25" s="58">
        <v>2.1568627450980395</v>
      </c>
      <c r="F25" s="61">
        <v>1</v>
      </c>
      <c r="G25" s="25">
        <v>2.1257391474032359E-2</v>
      </c>
      <c r="H25" s="21">
        <v>7.1862063756807457E-3</v>
      </c>
      <c r="I25" s="38">
        <v>2119.9308808258202</v>
      </c>
    </row>
    <row r="26" spans="1:9" x14ac:dyDescent="0.25">
      <c r="A26" s="55" t="s">
        <v>13</v>
      </c>
      <c r="B26" s="50">
        <v>750.15</v>
      </c>
      <c r="C26" s="24">
        <v>2.5</v>
      </c>
      <c r="D26" s="51">
        <v>1</v>
      </c>
      <c r="E26" s="58">
        <v>5.0999999999999996</v>
      </c>
      <c r="F26" s="61">
        <v>1</v>
      </c>
      <c r="G26" s="25">
        <v>6.0563944567486205E-2</v>
      </c>
      <c r="H26" s="21">
        <v>1.7608717295083658E-2</v>
      </c>
      <c r="I26" s="38">
        <v>5194.5716020496793</v>
      </c>
    </row>
    <row r="27" spans="1:9" x14ac:dyDescent="0.25">
      <c r="A27" s="55" t="s">
        <v>15</v>
      </c>
      <c r="B27" s="50">
        <v>2164.1800000000003</v>
      </c>
      <c r="C27" s="24">
        <v>2.75</v>
      </c>
      <c r="D27" s="51">
        <v>0</v>
      </c>
      <c r="E27" s="58">
        <v>1.7647058823529411</v>
      </c>
      <c r="F27" s="61">
        <v>1</v>
      </c>
      <c r="G27" s="25">
        <v>2.8685505770294526E-2</v>
      </c>
      <c r="H27" s="21">
        <v>5.0801084843930096E-2</v>
      </c>
      <c r="I27" s="38">
        <v>14986.320028959379</v>
      </c>
    </row>
    <row r="28" spans="1:9" x14ac:dyDescent="0.25">
      <c r="A28" s="55" t="s">
        <v>20</v>
      </c>
      <c r="B28" s="50">
        <v>550.03</v>
      </c>
      <c r="C28" s="24">
        <v>3.5</v>
      </c>
      <c r="D28" s="51">
        <v>0</v>
      </c>
      <c r="E28" s="58">
        <v>1.6666666666666667</v>
      </c>
      <c r="F28" s="61">
        <v>1</v>
      </c>
      <c r="G28" s="25">
        <v>2.0816704673907789E-2</v>
      </c>
      <c r="H28" s="21">
        <v>1.2911181462127394E-2</v>
      </c>
      <c r="I28" s="38">
        <v>3808.7985313275813</v>
      </c>
    </row>
    <row r="29" spans="1:9" x14ac:dyDescent="0.25">
      <c r="A29" s="55" t="s">
        <v>22</v>
      </c>
      <c r="B29" s="50">
        <v>827.25</v>
      </c>
      <c r="C29" s="24">
        <v>3</v>
      </c>
      <c r="D29" s="51">
        <v>0</v>
      </c>
      <c r="E29" s="58">
        <v>3</v>
      </c>
      <c r="F29" s="61">
        <v>0.9977807606320519</v>
      </c>
      <c r="G29" s="25">
        <v>2.7345568029626989E-2</v>
      </c>
      <c r="H29" s="21">
        <v>1.9418531470183239E-2</v>
      </c>
      <c r="I29" s="38">
        <v>5728.4667837040552</v>
      </c>
    </row>
    <row r="30" spans="1:9" ht="15.75" thickBot="1" x14ac:dyDescent="0.3">
      <c r="A30" s="56" t="s">
        <v>21</v>
      </c>
      <c r="B30" s="52">
        <v>621.5</v>
      </c>
      <c r="C30" s="39">
        <v>2</v>
      </c>
      <c r="D30" s="53">
        <v>0</v>
      </c>
      <c r="E30" s="59">
        <v>1.9500000000000002</v>
      </c>
      <c r="F30" s="62">
        <v>1.0000000000000002</v>
      </c>
      <c r="G30" s="40">
        <v>1.8443855795812553E-2</v>
      </c>
      <c r="H30" s="63">
        <v>1.4588839297333192E-2</v>
      </c>
      <c r="I30" s="41">
        <v>4303.7075927132919</v>
      </c>
    </row>
    <row r="31" spans="1:9" ht="15.75" thickBot="1" x14ac:dyDescent="0.3">
      <c r="A31" s="64" t="s">
        <v>48</v>
      </c>
      <c r="B31" s="65">
        <v>42601.058749999997</v>
      </c>
      <c r="C31" s="66">
        <f t="shared" ref="C31:E31" si="0">AVERAGE(C3:C30)</f>
        <v>3.2348901098901099</v>
      </c>
      <c r="D31" s="67">
        <f t="shared" si="0"/>
        <v>0.35714285714285715</v>
      </c>
      <c r="E31" s="68">
        <f t="shared" si="0"/>
        <v>1.8768672565211195</v>
      </c>
      <c r="F31" s="69">
        <f>AVERAGE(F3:F30)</f>
        <v>0.91460805320725835</v>
      </c>
      <c r="G31" s="70">
        <f t="shared" ref="G31:H31" si="1">AVERAGE(G3:G30)</f>
        <v>3.4019570265120549E-2</v>
      </c>
      <c r="H31" s="71">
        <f t="shared" si="1"/>
        <v>3.5134110663388153E-2</v>
      </c>
      <c r="I31" s="72">
        <v>290207.75407958613</v>
      </c>
    </row>
  </sheetData>
  <sheetProtection algorithmName="SHA-512" hashValue="r/EjtLztJgrFqHTrFAJ8IbuRNeHnlM6hdtWxEXbUd+BWLxJo9e6Nqy3A7/C1FZEJK2z3tlXCyFKgDjQUGS+kfA==" saltValue="lN/T+jBcozJ/PWZcFin8zg==" spinCount="100000" sheet="1" objects="1" scenarios="1"/>
  <mergeCells count="3">
    <mergeCell ref="B1:D1"/>
    <mergeCell ref="F1:I1"/>
    <mergeCell ref="A1:A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2018-02-21T20:06:41Z</dcterms:modified>
</cp:coreProperties>
</file>