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70" yWindow="-45" windowWidth="17160" windowHeight="12060" tabRatio="601" activeTab="1"/>
  </bookViews>
  <sheets>
    <sheet name="Orçamento UFAL" sheetId="11" r:id="rId1"/>
    <sheet name="Cronograma UFAL" sheetId="8" r:id="rId2"/>
    <sheet name="COMPOSIÇÕES" sheetId="12" r:id="rId3"/>
    <sheet name="Plan2" sheetId="13" r:id="rId4"/>
  </sheets>
  <definedNames>
    <definedName name="_MatMult_A" hidden="1">#REF!</definedName>
    <definedName name="_MatMult_AxB" hidden="1">#REF!</definedName>
    <definedName name="_MatMult_B" hidden="1">#REF!</definedName>
    <definedName name="_Parse_In" hidden="1">#REF!</definedName>
    <definedName name="_Parse_Out" hidden="1">#REF!</definedName>
    <definedName name="_xlnm.Print_Area" localSheetId="1">'Cronograma UFAL'!$A$1:$AC$69</definedName>
    <definedName name="_xlnm.Print_Area" localSheetId="0">'Orçamento UFAL'!$A$1:$M$236</definedName>
    <definedName name="_xlnm.Print_Titles" localSheetId="0">'Orçamento UFAL'!$1:$6</definedName>
  </definedNames>
  <calcPr calcId="125725"/>
</workbook>
</file>

<file path=xl/calcChain.xml><?xml version="1.0" encoding="utf-8"?>
<calcChain xmlns="http://schemas.openxmlformats.org/spreadsheetml/2006/main">
  <c r="B41" i="8"/>
  <c r="AD47" l="1"/>
  <c r="AD56"/>
  <c r="AD53"/>
  <c r="AD50"/>
  <c r="AD44"/>
  <c r="AD38"/>
  <c r="AD35"/>
  <c r="AD32"/>
  <c r="AD29"/>
  <c r="AD26"/>
  <c r="AD23"/>
  <c r="AD20"/>
  <c r="AD17"/>
  <c r="AD14"/>
  <c r="AD11"/>
  <c r="I160" i="11"/>
  <c r="D41" i="8" s="1"/>
  <c r="H160" i="11"/>
  <c r="H17"/>
  <c r="H18"/>
  <c r="H19"/>
  <c r="H20"/>
  <c r="H21"/>
  <c r="H22"/>
  <c r="B19" i="8"/>
  <c r="B16"/>
  <c r="B55"/>
  <c r="B52"/>
  <c r="B49"/>
  <c r="B46"/>
  <c r="B43"/>
  <c r="B37"/>
  <c r="B34"/>
  <c r="B31"/>
  <c r="B28"/>
  <c r="H195" i="11"/>
  <c r="H196"/>
  <c r="H197"/>
  <c r="H198"/>
  <c r="H199"/>
  <c r="H200"/>
  <c r="B25" i="8"/>
  <c r="B22"/>
  <c r="B13"/>
  <c r="B10"/>
  <c r="H11" i="11"/>
  <c r="H62" i="12"/>
  <c r="H61"/>
  <c r="H53"/>
  <c r="H52"/>
  <c r="H51"/>
  <c r="H50"/>
  <c r="H29" i="11"/>
  <c r="H55"/>
  <c r="H143"/>
  <c r="V41" i="8" l="1"/>
  <c r="N41"/>
  <c r="Z41"/>
  <c r="AB41"/>
  <c r="T41"/>
  <c r="X41"/>
  <c r="P41"/>
  <c r="R41"/>
  <c r="H63" i="12"/>
  <c r="H54"/>
  <c r="H32" i="11"/>
  <c r="H217"/>
  <c r="H218"/>
  <c r="H219"/>
  <c r="H220"/>
  <c r="H205"/>
  <c r="H206"/>
  <c r="H207"/>
  <c r="H208"/>
  <c r="H209"/>
  <c r="H210"/>
  <c r="H211"/>
  <c r="H212"/>
  <c r="H213"/>
  <c r="H204"/>
  <c r="H193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71"/>
  <c r="H165"/>
  <c r="H166"/>
  <c r="H167"/>
  <c r="H168"/>
  <c r="H164"/>
  <c r="H142"/>
  <c r="H144"/>
  <c r="H145"/>
  <c r="H146"/>
  <c r="H147"/>
  <c r="H148"/>
  <c r="H149"/>
  <c r="H150"/>
  <c r="H151"/>
  <c r="H152"/>
  <c r="H153"/>
  <c r="H154"/>
  <c r="H155"/>
  <c r="H156"/>
  <c r="H157"/>
  <c r="H158"/>
  <c r="H138"/>
  <c r="H115"/>
  <c r="H113"/>
  <c r="H114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12"/>
  <c r="H106"/>
  <c r="H107"/>
  <c r="H108"/>
  <c r="H109"/>
  <c r="H105"/>
  <c r="H72"/>
  <c r="H73"/>
  <c r="H74"/>
  <c r="H75"/>
  <c r="H76"/>
  <c r="H77"/>
  <c r="H78"/>
  <c r="H79"/>
  <c r="H80"/>
  <c r="H81"/>
  <c r="H82"/>
  <c r="H83"/>
  <c r="H84"/>
  <c r="H86"/>
  <c r="H87"/>
  <c r="H88"/>
  <c r="H89"/>
  <c r="H90"/>
  <c r="H91"/>
  <c r="H92"/>
  <c r="H93"/>
  <c r="H94"/>
  <c r="H95"/>
  <c r="H96"/>
  <c r="H98"/>
  <c r="H99"/>
  <c r="H101"/>
  <c r="H102"/>
  <c r="H64"/>
  <c r="H65"/>
  <c r="H66"/>
  <c r="H67"/>
  <c r="H68"/>
  <c r="H63"/>
  <c r="H60"/>
  <c r="H59"/>
  <c r="H26"/>
  <c r="H27"/>
  <c r="H28"/>
  <c r="H30"/>
  <c r="H31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6"/>
  <c r="I104" l="1"/>
  <c r="I62"/>
  <c r="I111"/>
  <c r="D31" i="8" s="1"/>
  <c r="I163" i="11"/>
  <c r="D43" i="8" s="1"/>
  <c r="I58" i="11"/>
  <c r="I70"/>
  <c r="D25" i="8" s="1"/>
  <c r="I203" i="11"/>
  <c r="H70"/>
  <c r="H58"/>
  <c r="D19" i="8"/>
  <c r="D22"/>
  <c r="H203" i="11"/>
  <c r="H104"/>
  <c r="H163"/>
  <c r="D28" i="8"/>
  <c r="H62" i="11"/>
  <c r="H111"/>
  <c r="I170"/>
  <c r="H170"/>
  <c r="H25"/>
  <c r="I24" l="1"/>
  <c r="D16" i="8" s="1"/>
  <c r="X29"/>
  <c r="R29"/>
  <c r="V29"/>
  <c r="F29"/>
  <c r="T29"/>
  <c r="J32"/>
  <c r="V32"/>
  <c r="X32"/>
  <c r="Z32"/>
  <c r="P32"/>
  <c r="N32"/>
  <c r="L32"/>
  <c r="H32"/>
  <c r="F32"/>
  <c r="T32"/>
  <c r="R32"/>
  <c r="Z23"/>
  <c r="L23"/>
  <c r="AB23"/>
  <c r="R23"/>
  <c r="P23"/>
  <c r="X23"/>
  <c r="N23"/>
  <c r="F23"/>
  <c r="X44"/>
  <c r="R44"/>
  <c r="V44"/>
  <c r="P44"/>
  <c r="H44"/>
  <c r="F44"/>
  <c r="T44"/>
  <c r="J44"/>
  <c r="L44" s="1"/>
  <c r="N44"/>
  <c r="T20"/>
  <c r="AB20"/>
  <c r="R20"/>
  <c r="Z20"/>
  <c r="F20"/>
  <c r="X20"/>
  <c r="V20"/>
  <c r="F26"/>
  <c r="AB26"/>
  <c r="Z26"/>
  <c r="X26"/>
  <c r="V26"/>
  <c r="T26"/>
  <c r="J26"/>
  <c r="H26"/>
  <c r="N26"/>
  <c r="L26"/>
  <c r="R26"/>
  <c r="P26"/>
  <c r="H24" i="11"/>
  <c r="J23" i="8"/>
  <c r="T23"/>
  <c r="V23"/>
  <c r="P20"/>
  <c r="J20"/>
  <c r="L20"/>
  <c r="N20"/>
  <c r="N29"/>
  <c r="P29"/>
  <c r="J29"/>
  <c r="H29"/>
  <c r="L29"/>
  <c r="J24" i="11"/>
  <c r="L24"/>
  <c r="H15"/>
  <c r="J15"/>
  <c r="L15"/>
  <c r="M14" s="1"/>
  <c r="J56"/>
  <c r="L56"/>
  <c r="M24" s="1"/>
  <c r="H8"/>
  <c r="H9"/>
  <c r="H10"/>
  <c r="I14" l="1"/>
  <c r="AE26" i="8"/>
  <c r="V17"/>
  <c r="N17"/>
  <c r="X17"/>
  <c r="P17"/>
  <c r="Z17"/>
  <c r="R17"/>
  <c r="J17"/>
  <c r="AB17"/>
  <c r="T17"/>
  <c r="L17"/>
  <c r="H14" i="11"/>
  <c r="L199"/>
  <c r="L186"/>
  <c r="L184"/>
  <c r="L185"/>
  <c r="L183"/>
  <c r="L198" l="1"/>
  <c r="L182"/>
  <c r="J217" l="1"/>
  <c r="L217"/>
  <c r="J219"/>
  <c r="L219"/>
  <c r="J220"/>
  <c r="L220"/>
  <c r="L216"/>
  <c r="J216"/>
  <c r="J207"/>
  <c r="L207"/>
  <c r="J209"/>
  <c r="L209"/>
  <c r="J212"/>
  <c r="L212"/>
  <c r="J213"/>
  <c r="L213"/>
  <c r="J194"/>
  <c r="L194"/>
  <c r="J196"/>
  <c r="L196"/>
  <c r="J200"/>
  <c r="L200"/>
  <c r="J201"/>
  <c r="L201"/>
  <c r="L193"/>
  <c r="J193"/>
  <c r="L190"/>
  <c r="J190"/>
  <c r="J181"/>
  <c r="L181"/>
  <c r="J187"/>
  <c r="L187"/>
  <c r="J188"/>
  <c r="L188"/>
  <c r="L179"/>
  <c r="J179"/>
  <c r="J174"/>
  <c r="L174"/>
  <c r="L172"/>
  <c r="J172"/>
  <c r="L141"/>
  <c r="J141"/>
  <c r="J138"/>
  <c r="L138"/>
  <c r="L137"/>
  <c r="J137"/>
  <c r="J123"/>
  <c r="L123"/>
  <c r="J124"/>
  <c r="L124"/>
  <c r="J125"/>
  <c r="L125"/>
  <c r="J126"/>
  <c r="L126"/>
  <c r="J127"/>
  <c r="L127"/>
  <c r="J128"/>
  <c r="L128"/>
  <c r="J129"/>
  <c r="L129"/>
  <c r="J130"/>
  <c r="L130"/>
  <c r="J131"/>
  <c r="L131"/>
  <c r="J132"/>
  <c r="L132"/>
  <c r="J133"/>
  <c r="L133"/>
  <c r="J134"/>
  <c r="L134"/>
  <c r="L112"/>
  <c r="J112"/>
  <c r="M104"/>
  <c r="J104" s="1"/>
  <c r="J79"/>
  <c r="L79"/>
  <c r="J89"/>
  <c r="L89"/>
  <c r="J91"/>
  <c r="L91"/>
  <c r="J93"/>
  <c r="L93"/>
  <c r="J98"/>
  <c r="L98"/>
  <c r="J100"/>
  <c r="L100"/>
  <c r="J101"/>
  <c r="L101"/>
  <c r="L71"/>
  <c r="J71"/>
  <c r="J68"/>
  <c r="L68"/>
  <c r="L63"/>
  <c r="J63"/>
  <c r="J60"/>
  <c r="L60"/>
  <c r="M160" l="1"/>
  <c r="J160" s="1"/>
  <c r="M136"/>
  <c r="J136" s="1"/>
  <c r="M62"/>
  <c r="J62" s="1"/>
  <c r="M58"/>
  <c r="J58" s="1"/>
  <c r="M111"/>
  <c r="J111" s="1"/>
  <c r="M170"/>
  <c r="J170" s="1"/>
  <c r="M192"/>
  <c r="J192" s="1"/>
  <c r="M203"/>
  <c r="J203" s="1"/>
  <c r="M215"/>
  <c r="J215" s="1"/>
  <c r="J14"/>
  <c r="H12"/>
  <c r="I7" l="1"/>
  <c r="D10" i="8" s="1"/>
  <c r="H7" i="11"/>
  <c r="N11" i="8" l="1"/>
  <c r="H11"/>
  <c r="J11" s="1"/>
  <c r="T11"/>
  <c r="F11"/>
  <c r="Z11"/>
  <c r="L11"/>
  <c r="X11"/>
  <c r="R11"/>
  <c r="V11"/>
  <c r="P11"/>
  <c r="AB11"/>
  <c r="H216" i="11"/>
  <c r="I215" l="1"/>
  <c r="AE11" i="8"/>
  <c r="H215" i="11"/>
  <c r="H201"/>
  <c r="H194"/>
  <c r="H141"/>
  <c r="H137"/>
  <c r="I136" l="1"/>
  <c r="I140"/>
  <c r="D37" i="8" s="1"/>
  <c r="P38" s="1"/>
  <c r="I192" i="11"/>
  <c r="H192"/>
  <c r="H140"/>
  <c r="H136"/>
  <c r="V38" i="8" l="1"/>
  <c r="F38"/>
  <c r="L38"/>
  <c r="J38"/>
  <c r="H38"/>
  <c r="R38"/>
  <c r="N38"/>
  <c r="X38"/>
  <c r="T38"/>
  <c r="I222" i="11"/>
  <c r="N140" s="1"/>
  <c r="D34" i="8"/>
  <c r="AB38"/>
  <c r="Z38"/>
  <c r="D55"/>
  <c r="F56" s="1"/>
  <c r="AD10"/>
  <c r="G52"/>
  <c r="G25"/>
  <c r="E25"/>
  <c r="E19"/>
  <c r="A6"/>
  <c r="J12" i="11"/>
  <c r="H23" i="8"/>
  <c r="AE23" s="1"/>
  <c r="L12" i="11"/>
  <c r="D46" i="8"/>
  <c r="F17"/>
  <c r="M70" i="11"/>
  <c r="J70" s="1"/>
  <c r="N13" l="1"/>
  <c r="N57"/>
  <c r="N61"/>
  <c r="N69"/>
  <c r="N85"/>
  <c r="N97"/>
  <c r="N161"/>
  <c r="N169"/>
  <c r="N23"/>
  <c r="N71"/>
  <c r="N103"/>
  <c r="N135"/>
  <c r="N139"/>
  <c r="N159"/>
  <c r="N191"/>
  <c r="N16"/>
  <c r="N100"/>
  <c r="N110"/>
  <c r="N162"/>
  <c r="N202"/>
  <c r="N214"/>
  <c r="N17"/>
  <c r="N18"/>
  <c r="N198"/>
  <c r="N196"/>
  <c r="N195"/>
  <c r="N11"/>
  <c r="N55"/>
  <c r="N21"/>
  <c r="N19"/>
  <c r="N143"/>
  <c r="N22"/>
  <c r="N160"/>
  <c r="N200"/>
  <c r="N20"/>
  <c r="N197"/>
  <c r="N29"/>
  <c r="N199"/>
  <c r="N47"/>
  <c r="N92"/>
  <c r="N124"/>
  <c r="N189"/>
  <c r="N217"/>
  <c r="N68"/>
  <c r="N133"/>
  <c r="N148"/>
  <c r="N204"/>
  <c r="N37"/>
  <c r="N65"/>
  <c r="N86"/>
  <c r="N108"/>
  <c r="N122"/>
  <c r="N153"/>
  <c r="N171"/>
  <c r="N175"/>
  <c r="N219"/>
  <c r="N59"/>
  <c r="N79"/>
  <c r="N138"/>
  <c r="N185"/>
  <c r="N48"/>
  <c r="N64"/>
  <c r="N76"/>
  <c r="N115"/>
  <c r="N182"/>
  <c r="N49"/>
  <c r="N46"/>
  <c r="N28"/>
  <c r="N95"/>
  <c r="N78"/>
  <c r="N131"/>
  <c r="N114"/>
  <c r="N146"/>
  <c r="N184"/>
  <c r="N212"/>
  <c r="N75"/>
  <c r="N117"/>
  <c r="N218"/>
  <c r="N94"/>
  <c r="N130"/>
  <c r="N145"/>
  <c r="N211"/>
  <c r="N96"/>
  <c r="N147"/>
  <c r="N36"/>
  <c r="N129"/>
  <c r="N206"/>
  <c r="N38"/>
  <c r="N87"/>
  <c r="N123"/>
  <c r="N165"/>
  <c r="N220"/>
  <c r="N39"/>
  <c r="N181"/>
  <c r="N93"/>
  <c r="N167"/>
  <c r="N33"/>
  <c r="N134"/>
  <c r="N149"/>
  <c r="N193"/>
  <c r="N106"/>
  <c r="N177"/>
  <c r="N98"/>
  <c r="N152"/>
  <c r="N41"/>
  <c r="N60"/>
  <c r="N74"/>
  <c r="N158"/>
  <c r="N180"/>
  <c r="N56"/>
  <c r="N67"/>
  <c r="N132"/>
  <c r="N142"/>
  <c r="N209"/>
  <c r="N31"/>
  <c r="N72"/>
  <c r="N156"/>
  <c r="N178"/>
  <c r="N45"/>
  <c r="N63"/>
  <c r="N90"/>
  <c r="N73"/>
  <c r="N126"/>
  <c r="N157"/>
  <c r="N168"/>
  <c r="N179"/>
  <c r="N207"/>
  <c r="N35"/>
  <c r="N88"/>
  <c r="N120"/>
  <c r="N166"/>
  <c r="N205"/>
  <c r="N26"/>
  <c r="N84"/>
  <c r="N121"/>
  <c r="N190"/>
  <c r="N53"/>
  <c r="N50"/>
  <c r="N34"/>
  <c r="N101"/>
  <c r="N82"/>
  <c r="N112"/>
  <c r="N119"/>
  <c r="N150"/>
  <c r="N188"/>
  <c r="N172"/>
  <c r="N32"/>
  <c r="N105"/>
  <c r="N30"/>
  <c r="N151"/>
  <c r="N173"/>
  <c r="N44"/>
  <c r="N80"/>
  <c r="N186"/>
  <c r="N27"/>
  <c r="N77"/>
  <c r="N113"/>
  <c r="N183"/>
  <c r="N43"/>
  <c r="N128"/>
  <c r="N213"/>
  <c r="N89"/>
  <c r="N144"/>
  <c r="N54"/>
  <c r="N66"/>
  <c r="N109"/>
  <c r="N154"/>
  <c r="N176"/>
  <c r="N83"/>
  <c r="N116"/>
  <c r="N52"/>
  <c r="N125"/>
  <c r="N210"/>
  <c r="N99"/>
  <c r="N81"/>
  <c r="N118"/>
  <c r="N187"/>
  <c r="N51"/>
  <c r="N102"/>
  <c r="N155"/>
  <c r="N40"/>
  <c r="N107"/>
  <c r="N174"/>
  <c r="N42"/>
  <c r="N91"/>
  <c r="N127"/>
  <c r="N164"/>
  <c r="N208"/>
  <c r="N58"/>
  <c r="N203"/>
  <c r="N104"/>
  <c r="N170"/>
  <c r="N111"/>
  <c r="N25"/>
  <c r="N163"/>
  <c r="N62"/>
  <c r="N70"/>
  <c r="N15"/>
  <c r="N10"/>
  <c r="N8"/>
  <c r="N9"/>
  <c r="N24"/>
  <c r="N14"/>
  <c r="N12"/>
  <c r="N7"/>
  <c r="N216"/>
  <c r="N137"/>
  <c r="N141"/>
  <c r="N194"/>
  <c r="N201"/>
  <c r="N215"/>
  <c r="N136"/>
  <c r="N192"/>
  <c r="AE38" i="8"/>
  <c r="F47"/>
  <c r="AB47"/>
  <c r="L47"/>
  <c r="N35"/>
  <c r="V35"/>
  <c r="H35"/>
  <c r="P35"/>
  <c r="T35"/>
  <c r="X35"/>
  <c r="L35"/>
  <c r="J35"/>
  <c r="R35"/>
  <c r="F35"/>
  <c r="V47"/>
  <c r="H47"/>
  <c r="X47"/>
  <c r="P47"/>
  <c r="N47"/>
  <c r="T47"/>
  <c r="R47"/>
  <c r="J47"/>
  <c r="V56"/>
  <c r="N56"/>
  <c r="X56"/>
  <c r="P56"/>
  <c r="Z56"/>
  <c r="R56"/>
  <c r="J56"/>
  <c r="T56"/>
  <c r="L56"/>
  <c r="I223" i="11"/>
  <c r="I224" s="1"/>
  <c r="Z47" i="8"/>
  <c r="H17"/>
  <c r="AE17" s="1"/>
  <c r="AB56"/>
  <c r="H56"/>
  <c r="D49"/>
  <c r="D52"/>
  <c r="D13"/>
  <c r="AB32"/>
  <c r="AE32" s="1"/>
  <c r="M7" i="11"/>
  <c r="M140"/>
  <c r="J140" s="1"/>
  <c r="AE56" i="8" l="1"/>
  <c r="AE47"/>
  <c r="AB53"/>
  <c r="X53"/>
  <c r="T53"/>
  <c r="P53"/>
  <c r="L53"/>
  <c r="H53"/>
  <c r="Z53"/>
  <c r="V53"/>
  <c r="R53"/>
  <c r="N53"/>
  <c r="J53"/>
  <c r="F53"/>
  <c r="AB50"/>
  <c r="X50"/>
  <c r="T50"/>
  <c r="P50"/>
  <c r="L50"/>
  <c r="H50"/>
  <c r="Z50"/>
  <c r="V50"/>
  <c r="R50"/>
  <c r="N50"/>
  <c r="J50"/>
  <c r="F50"/>
  <c r="D58"/>
  <c r="L14"/>
  <c r="T14"/>
  <c r="T58" s="1"/>
  <c r="T59" s="1"/>
  <c r="T60" s="1"/>
  <c r="AB14"/>
  <c r="J14"/>
  <c r="R14"/>
  <c r="Z14"/>
  <c r="P14"/>
  <c r="P58" s="1"/>
  <c r="P59" s="1"/>
  <c r="P60" s="1"/>
  <c r="X14"/>
  <c r="N14"/>
  <c r="V14"/>
  <c r="M222" i="11"/>
  <c r="M224" s="1"/>
  <c r="J7"/>
  <c r="AB29" i="8"/>
  <c r="Z29"/>
  <c r="AB35"/>
  <c r="Z35"/>
  <c r="F14"/>
  <c r="AB44"/>
  <c r="Z44"/>
  <c r="H20"/>
  <c r="AE20" s="1"/>
  <c r="H14"/>
  <c r="R58" l="1"/>
  <c r="R59" s="1"/>
  <c r="R60" s="1"/>
  <c r="X58"/>
  <c r="X59" s="1"/>
  <c r="X60" s="1"/>
  <c r="J58"/>
  <c r="J59" s="1"/>
  <c r="J60" s="1"/>
  <c r="AE44"/>
  <c r="V58"/>
  <c r="V59" s="1"/>
  <c r="V60" s="1"/>
  <c r="F58"/>
  <c r="F59" s="1"/>
  <c r="F60" s="1"/>
  <c r="F61" s="1"/>
  <c r="AE29"/>
  <c r="H58"/>
  <c r="H59" s="1"/>
  <c r="H60" s="1"/>
  <c r="L58"/>
  <c r="K58" s="1"/>
  <c r="AE50"/>
  <c r="AE53"/>
  <c r="N58"/>
  <c r="N59" s="1"/>
  <c r="N60" s="1"/>
  <c r="AE35"/>
  <c r="AE14"/>
  <c r="Z58"/>
  <c r="Y58" s="1"/>
  <c r="D59"/>
  <c r="D61" s="1"/>
  <c r="S58"/>
  <c r="I58"/>
  <c r="O58"/>
  <c r="Q58" l="1"/>
  <c r="W58"/>
  <c r="E58"/>
  <c r="E61" s="1"/>
  <c r="U58"/>
  <c r="M58"/>
  <c r="L59"/>
  <c r="L60" s="1"/>
  <c r="H61"/>
  <c r="G61" s="1"/>
  <c r="Z59"/>
  <c r="Z60" s="1"/>
  <c r="C37"/>
  <c r="C55"/>
  <c r="C46"/>
  <c r="C22"/>
  <c r="C16"/>
  <c r="C25"/>
  <c r="C34"/>
  <c r="C31"/>
  <c r="C28"/>
  <c r="C52"/>
  <c r="C49"/>
  <c r="C10"/>
  <c r="C43"/>
  <c r="C19"/>
  <c r="G58"/>
  <c r="C13"/>
  <c r="J61" l="1"/>
  <c r="L61" l="1"/>
  <c r="I61"/>
  <c r="K61" l="1"/>
  <c r="N61"/>
  <c r="M61" l="1"/>
  <c r="P61"/>
  <c r="O61" l="1"/>
  <c r="R61"/>
  <c r="Q61" l="1"/>
  <c r="T61"/>
  <c r="S61" l="1"/>
  <c r="V61"/>
  <c r="U61" l="1"/>
  <c r="X61"/>
  <c r="Z61" l="1"/>
  <c r="Y61" s="1"/>
  <c r="W61"/>
  <c r="AB58"/>
  <c r="AA58" l="1"/>
  <c r="AB59"/>
  <c r="AB60" s="1"/>
  <c r="AB61" s="1"/>
  <c r="AA61" s="1"/>
</calcChain>
</file>

<file path=xl/comments1.xml><?xml version="1.0" encoding="utf-8"?>
<comments xmlns="http://schemas.openxmlformats.org/spreadsheetml/2006/main">
  <authors>
    <author>Engenheiro Gerente</author>
  </authors>
  <commentList>
    <comment ref="K6" authorId="0">
      <text>
        <r>
          <rPr>
            <b/>
            <sz val="10"/>
            <color indexed="34"/>
            <rFont val="Tahoma"/>
            <family val="2"/>
          </rPr>
          <t>GPOS/SINFRA/UFAL Informa:</t>
        </r>
        <r>
          <rPr>
            <sz val="10"/>
            <color indexed="34"/>
            <rFont val="Tahoma"/>
            <family val="2"/>
          </rPr>
          <t xml:space="preserve">
Apenas as céluas desta coluna devem/podem ser modificadas/preenchidas com os valores unitários da proposta da Licitante.
</t>
        </r>
      </text>
    </comment>
  </commentList>
</comments>
</file>

<file path=xl/sharedStrings.xml><?xml version="1.0" encoding="utf-8"?>
<sst xmlns="http://schemas.openxmlformats.org/spreadsheetml/2006/main" count="982" uniqueCount="515">
  <si>
    <t>01.</t>
  </si>
  <si>
    <t>02.</t>
  </si>
  <si>
    <t>m</t>
  </si>
  <si>
    <t>11.</t>
  </si>
  <si>
    <t>12.</t>
  </si>
  <si>
    <t>13.</t>
  </si>
  <si>
    <t>14.</t>
  </si>
  <si>
    <t>15.</t>
  </si>
  <si>
    <t>14.1</t>
  </si>
  <si>
    <t>ITEM</t>
  </si>
  <si>
    <t>DESCRIÇÃO DO ITEM</t>
  </si>
  <si>
    <t>%</t>
  </si>
  <si>
    <t>VALOR TOTAL</t>
  </si>
  <si>
    <t>(%)</t>
  </si>
  <si>
    <t>R$</t>
  </si>
  <si>
    <t>PINTURA</t>
  </si>
  <si>
    <t>SERVIÇOS COMPLEMENTARES</t>
  </si>
  <si>
    <t>1º MÊS</t>
  </si>
  <si>
    <t>2º MÊS</t>
  </si>
  <si>
    <t>3º MÊS</t>
  </si>
  <si>
    <t>4º MÊS</t>
  </si>
  <si>
    <t xml:space="preserve">VALOR ACUMULADO </t>
  </si>
  <si>
    <t>DESCRIÇÃO  DOS SERVIÇOS</t>
  </si>
  <si>
    <t>UND</t>
  </si>
  <si>
    <t>QUANT</t>
  </si>
  <si>
    <t>SERVIÇOS PRELIMINARES</t>
  </si>
  <si>
    <t>m²</t>
  </si>
  <si>
    <t>und</t>
  </si>
  <si>
    <t>m³</t>
  </si>
  <si>
    <t>03.</t>
  </si>
  <si>
    <t>04.</t>
  </si>
  <si>
    <t>05.</t>
  </si>
  <si>
    <t>COBERTURA</t>
  </si>
  <si>
    <t>06.</t>
  </si>
  <si>
    <t>REVESTIMENTOS</t>
  </si>
  <si>
    <t>07.</t>
  </si>
  <si>
    <t>08.</t>
  </si>
  <si>
    <t>09.</t>
  </si>
  <si>
    <t>10.</t>
  </si>
  <si>
    <t>INSTALAÇÕES HIDRO-SANITÁRIAS</t>
  </si>
  <si>
    <t>Obs.:</t>
  </si>
  <si>
    <t>PROJETOS COMPLEMENTARES</t>
  </si>
  <si>
    <t>ALVENARIA/VEDAÇÃO/DIVISÓRIA</t>
  </si>
  <si>
    <t>ESQUADRIAS</t>
  </si>
  <si>
    <t>VALOR MENSAL</t>
  </si>
  <si>
    <t>SUPERINTENDÊNCIA DE INFRAESTRUTURA - SINFRA</t>
  </si>
  <si>
    <t>GERENCIA DE PROJETOS,OBRAS E SERVIÇOS DE ENGENHARIA - GPOS</t>
  </si>
  <si>
    <t>UNIVERSIDADE FEDERAL DE ALAGOAS - UFAL</t>
  </si>
  <si>
    <t>VARIAÇÃO</t>
  </si>
  <si>
    <t>SUPERESTRUTURA</t>
  </si>
  <si>
    <t>Paredes:</t>
  </si>
  <si>
    <t>CRONOGRAMA FÍSICO-FINANCEIRO</t>
  </si>
  <si>
    <t>7.1</t>
  </si>
  <si>
    <t>10.1</t>
  </si>
  <si>
    <t xml:space="preserve">Ponto de tomada para telefone, com tomada padrão TELEBRAS em cx de PVC, eletroduto de PVC rígido e fiação </t>
  </si>
  <si>
    <t>11.1</t>
  </si>
  <si>
    <t xml:space="preserve">Ponto para dreno - Split </t>
  </si>
  <si>
    <t>Reboco com argamassa traço 1:3(cimento e areia) e=2cm</t>
  </si>
  <si>
    <t>14.2</t>
  </si>
  <si>
    <t>Piso:</t>
  </si>
  <si>
    <t>15.1</t>
  </si>
  <si>
    <t>15.2</t>
  </si>
  <si>
    <t>15.4</t>
  </si>
  <si>
    <t xml:space="preserve">Limpeza final da obra </t>
  </si>
  <si>
    <t>6.1</t>
  </si>
  <si>
    <t>7.2</t>
  </si>
  <si>
    <t>7.3</t>
  </si>
  <si>
    <t>7.4</t>
  </si>
  <si>
    <t>9.1</t>
  </si>
  <si>
    <t>9.2</t>
  </si>
  <si>
    <t>mês</t>
  </si>
  <si>
    <t>SUBTOTAL</t>
  </si>
  <si>
    <t>De madeira:</t>
  </si>
  <si>
    <t>De alumínio:</t>
  </si>
  <si>
    <t>De ferro:</t>
  </si>
  <si>
    <t>Vidro:</t>
  </si>
  <si>
    <t xml:space="preserve">Ponto de água fria pvc 1/2" - média 5,00m de tubo de pvc roscável água fria 1/2" e 2 joelhos de pvc roscável 90graus água fria 1/2" - fornecimento e instalação </t>
  </si>
  <si>
    <t xml:space="preserve">Chapisco em paredes traco 1:4 (cimento e areia), espessura 0,5cm, preparo manual
</t>
  </si>
  <si>
    <t xml:space="preserve">Retirada de entulho- carga, transporte e descarga mecânica até 5km </t>
  </si>
  <si>
    <t>Alvenaria de tijolos furados, sem reaproveitamento</t>
  </si>
  <si>
    <t>Emassamento com massa acrilica para ambientes internos/externos, duas demaos</t>
  </si>
  <si>
    <t>Pintura acrilica acetinada ambientes internos/externos, duas demaos</t>
  </si>
  <si>
    <t>Pintura latex PVA, duas demãos</t>
  </si>
  <si>
    <t xml:space="preserve">Grade em ferro </t>
  </si>
  <si>
    <t>ADMINISTRAÇÃO LOCAL DA OBRA</t>
  </si>
  <si>
    <t>Engenheiro júnior - de obra (4h/dia)</t>
  </si>
  <si>
    <t>Mestre de obras (8h/dia)</t>
  </si>
  <si>
    <t>Almoxarife (8h/dia)</t>
  </si>
  <si>
    <t>GERENCIA DE PROJETOS, OBRAS E SERVIÇOS DE ENGENHARIA - GPOS</t>
  </si>
  <si>
    <t>Piso em granilite, incluso juntas de dilatacao plasticas e polimento mecanizado</t>
  </si>
  <si>
    <t>6.2</t>
  </si>
  <si>
    <t>Alvenaria em tijolo cerâmico furado 10x20x20, 1/2 vez, assentado em argamassa taço 1:4</t>
  </si>
  <si>
    <t xml:space="preserve">INSTALAÇÕES ELÉTRICAS </t>
  </si>
  <si>
    <t>Teto:</t>
  </si>
  <si>
    <t>Regularização de piso em argamassa traço 1:4, 2cm, preparo manual</t>
  </si>
  <si>
    <t>16.2</t>
  </si>
  <si>
    <t>16.3</t>
  </si>
  <si>
    <t xml:space="preserve">Disjuntor termomagnetico monopolar padrao nema (americano) de 10A a 30A,  240V, fornecimento e instalação </t>
  </si>
  <si>
    <t xml:space="preserve">Disjuntor termomagnetico tripolar padrao nema (americano) de 10A a 50 A,  240V, fornecimento e instalação </t>
  </si>
  <si>
    <t>8.1</t>
  </si>
  <si>
    <t>Vigia noturno (8h/dia) - 2</t>
  </si>
  <si>
    <t>14.3</t>
  </si>
  <si>
    <t>15.6</t>
  </si>
  <si>
    <t>Cabo de cobre isolado 450/750V 4mm2, ligação a rede existente</t>
  </si>
  <si>
    <t>INSTALAÇÕES TELEFÔNICAS/LÓGICA</t>
  </si>
  <si>
    <t>Ponto seco de tomada para lógica</t>
  </si>
  <si>
    <t>13.1</t>
  </si>
  <si>
    <t>13.2</t>
  </si>
  <si>
    <t>13.3</t>
  </si>
  <si>
    <t>16.4</t>
  </si>
  <si>
    <t>CUSTO UNITÁRIO DE REFERÊNCIA</t>
  </si>
  <si>
    <t>CUSTO TOTAL DE REFERÊNCIA</t>
  </si>
  <si>
    <t>CUSTO POR ITEM DE REFERÊNCIA</t>
  </si>
  <si>
    <t>CUSTO UNITÁRIO DA PROPOSTA</t>
  </si>
  <si>
    <t>CUSTO TOTAL DA PROPOSTA</t>
  </si>
  <si>
    <t>CUSTO POR ITEM DA PROPOSTA</t>
  </si>
  <si>
    <t>CUSTO DA OBRA (REFERÊNCIA)</t>
  </si>
  <si>
    <t>PREÇO TOTAL (REFERÊNCIA)</t>
  </si>
  <si>
    <t>CUSTO DA OBRA (PROPOSTA)</t>
  </si>
  <si>
    <t>BDI SOBRE CUSTO</t>
  </si>
  <si>
    <t>PREÇO TOTAL (PROPOSTA)</t>
  </si>
  <si>
    <t>FONTE</t>
  </si>
  <si>
    <t>CÓDIGO</t>
  </si>
  <si>
    <t>ORSE</t>
  </si>
  <si>
    <t>SINAPI</t>
  </si>
  <si>
    <t>Ponto de tomada dupla 2p+t, ABNT, de 
embutir, 10 A, com eletroduto de pvc flexível sanfonado embutido Ø 3/4", fio rigido 2,5mm² (fio 12), inclusive placa em pvc e aterramento</t>
  </si>
  <si>
    <t>74209/001</t>
  </si>
  <si>
    <t>73899/002</t>
  </si>
  <si>
    <t>74200/001</t>
  </si>
  <si>
    <t>73932/001</t>
  </si>
  <si>
    <t>74131/004</t>
  </si>
  <si>
    <t>74130/001</t>
  </si>
  <si>
    <t>74130/004</t>
  </si>
  <si>
    <t>73860/009</t>
  </si>
  <si>
    <t>74192/001</t>
  </si>
  <si>
    <t>73986/001</t>
  </si>
  <si>
    <t>74065/002</t>
  </si>
  <si>
    <t>10.2</t>
  </si>
  <si>
    <t>1.3</t>
  </si>
  <si>
    <t>Grades de ferro</t>
  </si>
  <si>
    <t>Caixa de ar condicionado</t>
  </si>
  <si>
    <t>Peças sanitárias</t>
  </si>
  <si>
    <t>Verga e contra-verga</t>
  </si>
  <si>
    <t>6.3</t>
  </si>
  <si>
    <t xml:space="preserve">Vidro liso incolor, 4mm </t>
  </si>
  <si>
    <t>8.5</t>
  </si>
  <si>
    <t>Ponto de esgoto com tubo de pvc rígido soldável de  Ø 40 mm - fornecimento e instalação</t>
  </si>
  <si>
    <t xml:space="preserve">Torneira cromada média 1/2" ou 3/4", de uso comum - fornecimento e instalação </t>
  </si>
  <si>
    <t xml:space="preserve">Porta sabonete líquido fornecimento </t>
  </si>
  <si>
    <t>Soleira de granilite</t>
  </si>
  <si>
    <t>INSTALAÇÃO DE COMBATE E INCÊNDIO  E PÂNICO</t>
  </si>
  <si>
    <t>Extintor de incêndio -PQS 4kg -fornecimento e colocação</t>
  </si>
  <si>
    <t xml:space="preserve">Extintor incêndio água-pressurizada 10l incl suporte parede carga completa fornecimento e colocação </t>
  </si>
  <si>
    <t xml:space="preserve">Emboco traço 1:6 (cimento e areia), espessura 2,0cm, preparo manual </t>
  </si>
  <si>
    <t>Forro em placas de gesso</t>
  </si>
  <si>
    <t>15.7</t>
  </si>
  <si>
    <t>15.8</t>
  </si>
  <si>
    <t>Bancada em granito ouro branco, e = 2cm</t>
  </si>
  <si>
    <t>Barra de apoio em aço inox polido, l=90cm,  d=38.1 mm</t>
  </si>
  <si>
    <t>16.5</t>
  </si>
  <si>
    <t>Apontador (8h/dia)</t>
  </si>
  <si>
    <t>7213</t>
  </si>
  <si>
    <t>ORÇAMENTO BÁSICO ESTIMATIVO PARA REFORMA DA RUA PARA CURSOS DE ARTES/UFAL</t>
  </si>
  <si>
    <t>Piso em pedra rachão</t>
  </si>
  <si>
    <t>Luminárias</t>
  </si>
  <si>
    <t>Piso mosaico</t>
  </si>
  <si>
    <t>1.1</t>
  </si>
  <si>
    <t>1.2</t>
  </si>
  <si>
    <t>Revisão em cobertura com telha de fibrocimento ondulada 8mm</t>
  </si>
  <si>
    <t>Grades de alumínio</t>
  </si>
  <si>
    <t>Barras de apoio</t>
  </si>
  <si>
    <t>Telas sobre janelas</t>
  </si>
  <si>
    <t>Barra em madeira de lei (sala de ballet), Ø=4cm</t>
  </si>
  <si>
    <t>Suporte metálico Ø=2cm</t>
  </si>
  <si>
    <t>Recuperação em piso granilite (escada e locais onde foram retiradas alvenarias)</t>
  </si>
  <si>
    <t>Pintura esmalte, 2 demãos,c/ 1 demão de zarcão (estrutura de coberta)</t>
  </si>
  <si>
    <t>Rodapé de cerâmica</t>
  </si>
  <si>
    <t>Rodapé de madeira</t>
  </si>
  <si>
    <t>Telha fibrocimento</t>
  </si>
  <si>
    <t>Telha translúcida</t>
  </si>
  <si>
    <t>Pintura esmalte, 2 demãos,c/ 1 demão de zarcão (armários de concreto)</t>
  </si>
  <si>
    <t>Pintura acrilica acetinada ambientes internos/externos, duas demaos (cobogós)</t>
  </si>
  <si>
    <t>Pintura esmalte acetinado em madeira, duas demaos, incluso aparelhamento co fundo nivelador branco fosco(portas/janelas/cx porta/rodapés de madeira)</t>
  </si>
  <si>
    <t>Pintura esmalte, 2 demãos,c/ 1 demão de zarcão (grades/corrimões/barras de apoio/suportes/gradis/portões)</t>
  </si>
  <si>
    <t>Parede de gesso (tubulação condensadores)</t>
  </si>
  <si>
    <t>Placa cimentícia (tubulção condensadores)</t>
  </si>
  <si>
    <t xml:space="preserve">Vidro pontilhado incolor, 4mm </t>
  </si>
  <si>
    <t>Madeiramento para coberta em telha de fibrocimento</t>
  </si>
  <si>
    <t xml:space="preserve">Porta  em MDF, 2 folhas,  1,20x1,64m, revestida com laminado melamínico, </t>
  </si>
  <si>
    <t>Janela de madeira, fixa</t>
  </si>
  <si>
    <t>Visor em quadro de alumínio (0,30x0,20m)</t>
  </si>
  <si>
    <t>Porta de alumínio veneziana, de giro,  0,75 x 1,60m</t>
  </si>
  <si>
    <t>Porta de alumínio veneziana, de giro,  0,85 x 1,60m</t>
  </si>
  <si>
    <t>Porta em alumínio veneziana, de giro, 0,35x0,60m (armário)</t>
  </si>
  <si>
    <t>Porta em alumínio veneziana, de giro, 0,55x1,85m (armário)</t>
  </si>
  <si>
    <t>Porta em alumínio veneziana, de giro, 1,00x2,30m (armário)</t>
  </si>
  <si>
    <t>Porta em alumínio veneziana, de correr, 3,00x1,60m (armário)</t>
  </si>
  <si>
    <t>Projeto elétrico de edificações comuns incluindo áreas urbanizadas acima de 500m²</t>
  </si>
  <si>
    <r>
      <t>Projeto de "</t>
    </r>
    <r>
      <rPr>
        <i/>
        <sz val="12"/>
        <rFont val="Arial"/>
        <family val="2"/>
      </rPr>
      <t>as built</t>
    </r>
    <r>
      <rPr>
        <sz val="12"/>
        <rFont val="Arial"/>
        <family val="2"/>
      </rPr>
      <t>"</t>
    </r>
  </si>
  <si>
    <t>Corrimão em tubo de ferro Ø=1 ½"</t>
  </si>
  <si>
    <t>1.4</t>
  </si>
  <si>
    <t>Projeto Hidraúlico com área acima 500m²</t>
  </si>
  <si>
    <t>Projeto de rede de esgoto sanitário</t>
  </si>
  <si>
    <t>DEMOLIÇÃO/RETIRADAS:</t>
  </si>
  <si>
    <t>2.1</t>
  </si>
  <si>
    <t>2.2</t>
  </si>
  <si>
    <t>COMPOSIÇÃO</t>
  </si>
  <si>
    <t>TOTAL</t>
  </si>
  <si>
    <t>COMPOSIÇÃO 1</t>
  </si>
  <si>
    <t>Demolição de revestimento cerâmico ou azulejo</t>
  </si>
  <si>
    <t>Retirada de  fechamento em madeira nas janelas</t>
  </si>
  <si>
    <t>Remoção de banco de concreto pré-moldado</t>
  </si>
  <si>
    <t>Calha em chapa de alumínio lisa nº26, e=0,46mm</t>
  </si>
  <si>
    <t>Cuba de louça de embutir (oval ou circular) inclusive sifão plástico, válvula plástica para pia e engate plástico</t>
  </si>
  <si>
    <t>74234/001</t>
  </si>
  <si>
    <t>Porta toalha inox para papel toalha em folha</t>
  </si>
  <si>
    <t>Porta-papel higiênico, linha Domus</t>
  </si>
  <si>
    <t>Assento sanitário articulado</t>
  </si>
  <si>
    <t>73775/002</t>
  </si>
  <si>
    <t xml:space="preserve">Corte e destocamento de árvore </t>
  </si>
  <si>
    <t>Andaime metálico fachadeiro - locação mensal , montagem e desmontagem</t>
  </si>
  <si>
    <t>Andaime tubular metálico simples - peça x dia</t>
  </si>
  <si>
    <t>Aluguel de martelete 5,9kg 220/</t>
  </si>
  <si>
    <t>Martelete rompedor 33Kg Atlas Copo TEX32PS</t>
  </si>
  <si>
    <t>h</t>
  </si>
  <si>
    <t>Aluguel de betoneira 400 l com motor 220/380V (com carregador)</t>
  </si>
  <si>
    <t>Aluguel de lixadeira</t>
  </si>
  <si>
    <t>Concreto Armado fck=21,0MPa, usinado, bombeado, adensado e lançado, para Uso Geral, com formas planas em compensado resinado 12mm (05 usos)(laje/ brises e armários)</t>
  </si>
  <si>
    <t>Parede de gesso acartonado, Dry-Wall d 73/48/60 2 st 12,5mm sistemas  lafarge gypsum (ou similar)</t>
  </si>
  <si>
    <t>Cobogó cerâmico (elemento vazado)</t>
  </si>
  <si>
    <t>Divisória em granito ouro-branco, polido do dois lados, e= 2cm, inclusive montagem com ferragens</t>
  </si>
  <si>
    <t>Revisão de esquadria de madeira (portas e janelas)</t>
  </si>
  <si>
    <t>Janela de madeira, pivotante/vidro, incluso guarnições</t>
  </si>
  <si>
    <t>Fornecimento e instalação de porta em madeira de abrir Acústica, 160x210cm, duas folhas, isolação 34db, com soleira metálica, dobradiças inox, batente 10cm e alizar fixo regulavel</t>
  </si>
  <si>
    <t xml:space="preserve">Porta de giro em compensado 0,80x 2,10m, completa </t>
  </si>
  <si>
    <t>COMPOSIÇÃO 2</t>
  </si>
  <si>
    <t xml:space="preserve">Porta de giro em compensado 0,90x 2,10m, completa </t>
  </si>
  <si>
    <t>COMPOSIÇÃO 3</t>
  </si>
  <si>
    <t xml:space="preserve">Porta de giro em compensado, 2 folhas,  1,60 x 2,10m, completa </t>
  </si>
  <si>
    <t>COMPOSIÇÃO 4</t>
  </si>
  <si>
    <t xml:space="preserve">Porta de giro em compensado, 2 folhas,  1,50 x 2,10m, completa </t>
  </si>
  <si>
    <t xml:space="preserve">Porta de giro em compensado, 2 folhas,  1,40 x 2,10m, completa </t>
  </si>
  <si>
    <t xml:space="preserve">Porta de giro em compensado, 2 folhas,  1,35 x 2,10m, completa </t>
  </si>
  <si>
    <t>Reassentamento de porta de madeira existente</t>
  </si>
  <si>
    <t>Reassentamento de janela de madeira existente</t>
  </si>
  <si>
    <t>Caixilho fixo de alumínio, para vidro</t>
  </si>
  <si>
    <t>7407/002</t>
  </si>
  <si>
    <t>Fechadura tipo Tarjeta livre/ocupado, botão 26,5mm, cromada</t>
  </si>
  <si>
    <t>Fechadura cromada, com cilindro para portas dos armários</t>
  </si>
  <si>
    <t>Fechadura de embutir completa, para portas externas, padrão de acabamento médio</t>
  </si>
  <si>
    <t>74068/006</t>
  </si>
  <si>
    <t>Ponto de luz em teto ou parede, com eletroduto de pvc flexivel sanfonado Ø 3/4"</t>
  </si>
  <si>
    <t>Luminária calha sobrepor p/lamp.fluorescente 2x28w, completa, inclusive reator eletrônico e lâmpada</t>
  </si>
  <si>
    <t>Luminária calha sobrepor p/lamp.fluorescente 2x32w, completa, inclusive reator eletrônico e lâmpada</t>
  </si>
  <si>
    <t>Luminária calha sobrepor p/lamp.fluorescente 2x54w, completa, inclusive reator eletrônico e lâmpada</t>
  </si>
  <si>
    <t xml:space="preserve">Luminária de sobrepor, com aletas, para lâmpada fluorescente tubular 2 x 32w, inclusive reator eletrônico e lâmpada </t>
  </si>
  <si>
    <t xml:space="preserve">Luminária de sobrepor, com aletas, para lâmpada fluorescente tubular 2 x 54w, inclusive reator eletrônico e lâmpada </t>
  </si>
  <si>
    <t>Luminária circular, de sobrepor para 2 x 14 lâmpadas</t>
  </si>
  <si>
    <t>Luminária circular, de sobrepor para 2 x 18 lâmpadas</t>
  </si>
  <si>
    <t>Luminária circular, de sobrepor para 2 x 28 lâmpadas</t>
  </si>
  <si>
    <t>Ponto de interruptor 01 seção (1 s) embutido com eletroduto de pvc flexível sanfonado Ø 3/4"</t>
  </si>
  <si>
    <t>Ponto de interruptor 02 seções (2 s) embutido com eletroduto de pvc flexível sanfonado embutido Ø 3/4"</t>
  </si>
  <si>
    <t>Ponto de interruptor 03 seções embutido, com eletroduto de pvc flexível sanfonado Ø 3/4"</t>
  </si>
  <si>
    <t>Fornecimento e instalação de tampa cega (espelho liso) para caixa 4" x 2"</t>
  </si>
  <si>
    <t xml:space="preserve">Quadro de distribuição em chapa de aço, com barramento, de embutir ou sobrepor,com porta, para até 16 disjuntores </t>
  </si>
  <si>
    <t xml:space="preserve">Disjuntor termomagnetico tripolar padrao nema (americano) de 63A,  240V, fornecimento e instalação </t>
  </si>
  <si>
    <t>74130/005</t>
  </si>
  <si>
    <t>Cabo de cobre isolado 450/750V 2,5mm2, ligação a rede existente</t>
  </si>
  <si>
    <t>Cabo de cobre isolado 450/750V 6mm2, ligação a rede existente</t>
  </si>
  <si>
    <t>73860/010</t>
  </si>
  <si>
    <t>Cabo de cobre isolado 450/750V 25mm2, ligação a rede existente</t>
  </si>
  <si>
    <t>73860/013</t>
  </si>
  <si>
    <t>SINAPi</t>
  </si>
  <si>
    <t>74125/002</t>
  </si>
  <si>
    <t>74072/001</t>
  </si>
  <si>
    <t>Portão em metalon com barras Ø=3cm</t>
  </si>
  <si>
    <t>Eletroduto corrugado flexível tipo médio reforçado Ø=1", fornecimento e instalação</t>
  </si>
  <si>
    <t>Placa De Obra Em Chapa De Aço Galvanizado</t>
  </si>
  <si>
    <t>Demolição De Estrutura Metálica S/ Remoção</t>
  </si>
  <si>
    <t>Demolição De Divisórias Em Chapas Ou Tabuas( Naval)</t>
  </si>
  <si>
    <t>Retirada De Tacos De Madeira</t>
  </si>
  <si>
    <t>Retirada De Assoalho De Madeira, Exclusive Retirada De Vigamento.</t>
  </si>
  <si>
    <t>Demolição De Piso Vinílico</t>
  </si>
  <si>
    <t>Remoção De Rodapé Vinilico Ou De Borracha Colada</t>
  </si>
  <si>
    <t>Remoção De Rodapé Cerâmico</t>
  </si>
  <si>
    <t>Retirada De Folhas De Porta De Passagem Ou Janela</t>
  </si>
  <si>
    <t>Retirada De Batentes De Madeira</t>
  </si>
  <si>
    <t>Vaso Sanitário Sifonado Com Caixa Acoplada Louça Branca</t>
  </si>
  <si>
    <t>Assento Sanitário De Plástico, Tipo Convencional</t>
  </si>
  <si>
    <t>Mictório Sifonado De Louca Branca Com Pertences</t>
  </si>
  <si>
    <t>Ducha Higiênica Com Mangueira Plástica E Registro 1/2 - Linha Popular</t>
  </si>
  <si>
    <t>Registro De Gaveta Com Canopla Ø 25mm (1) - Fornecimento E Instalação</t>
  </si>
  <si>
    <t>Ralo Sifonado De PVC 100x100mm Simples - Fornecimento E Instalação</t>
  </si>
  <si>
    <t>Extintor De Co2 6kg - Fornecimento E Instalação</t>
  </si>
  <si>
    <t>Sinalização Horizontal Com Tinta Retrorrefletiva A Base De Resina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</si>
  <si>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</si>
  <si>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</si>
  <si>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</si>
  <si>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</si>
  <si>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</si>
  <si>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</si>
  <si>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</si>
  <si>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</si>
  <si>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</si>
  <si>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</si>
  <si>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</si>
  <si>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</si>
  <si>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</si>
  <si>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</si>
  <si>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</si>
  <si>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</si>
  <si>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</si>
  <si>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</si>
  <si>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</si>
  <si>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</si>
  <si>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</si>
  <si>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</si>
  <si>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</si>
  <si>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</si>
  <si>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</si>
  <si>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</si>
  <si>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</si>
  <si>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</si>
  <si>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</si>
  <si>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5.1</t>
  </si>
  <si>
    <t>5.2</t>
  </si>
  <si>
    <t>6.4</t>
  </si>
  <si>
    <t>7.5</t>
  </si>
  <si>
    <t>8.2</t>
  </si>
  <si>
    <t>8.3</t>
  </si>
  <si>
    <t>8.4</t>
  </si>
  <si>
    <t>14.4</t>
  </si>
  <si>
    <t>14.5</t>
  </si>
  <si>
    <t>14.6</t>
  </si>
  <si>
    <t>14.7</t>
  </si>
  <si>
    <t>14.8</t>
  </si>
  <si>
    <t>14.9</t>
  </si>
  <si>
    <t>15.3</t>
  </si>
  <si>
    <t>15.5</t>
  </si>
  <si>
    <t>15.9</t>
  </si>
  <si>
    <t>16.1</t>
  </si>
  <si>
    <t>Porta de madeira compensada lisa para pintura, 80 x 210 x 3,5cm</t>
  </si>
  <si>
    <t>Porta de madeira compensada lisa para pintura, 80 x 210 x 3,5cm, incluso aduela, alisar e dobradiças</t>
  </si>
  <si>
    <t>73910/005</t>
  </si>
  <si>
    <t>Fechadura de embutir completa, para portas internas, padrão de acabamento médio</t>
  </si>
  <si>
    <t>74070/004</t>
  </si>
  <si>
    <t>Marco de madeira regional 1ª, 7x3,5cm</t>
  </si>
  <si>
    <t>Porta de madeira compensada lisa para pintura, 90 x 210 x 3,5cm</t>
  </si>
  <si>
    <t>Porta de madeira compensada lisa para pintura, 90 x 210 x 3,5cm, incluso aduela, alisar e dobradiças</t>
  </si>
  <si>
    <t>73910/010</t>
  </si>
  <si>
    <t>Porta de madeira compensada lisa para pintura, 160/150/140/135 x 210 x 3,5cm</t>
  </si>
  <si>
    <t>Porta de madeira compensada lisa para pintura, 160/150/140/135 x 210 x 3,5cm, incluso aduela, alisar e dobradiças</t>
  </si>
  <si>
    <t>73910/011</t>
  </si>
  <si>
    <t>COMPOSIÇÃO 5</t>
  </si>
  <si>
    <t xml:space="preserve">Impermeabilização c/manta asfáltica </t>
  </si>
  <si>
    <t>Impermeabilização c/manta asfáltica com 3mm de espessura</t>
  </si>
  <si>
    <t>Proteção mecânica de superficie com argamassa cimento e areia, traço 1:3, e=2,5cm</t>
  </si>
  <si>
    <t>Engenheiro Civil - DAOSE/GPOS/SINFRA/UFAL</t>
  </si>
  <si>
    <t>Maceió, ____ de ______________ de______</t>
  </si>
  <si>
    <t>Monny Leite de Oliveira</t>
  </si>
  <si>
    <t>SIAPE 1120799</t>
  </si>
  <si>
    <t>Parede de gesso</t>
  </si>
  <si>
    <t>Demolição Manual Concreto Armado (laje / bancadas / prateleiras)</t>
  </si>
  <si>
    <t>Retirada de estrutura de madeira para telhas onduladas (lavanderia)</t>
  </si>
  <si>
    <t>Demolição De Telhas Onduladas (lavanderia)</t>
  </si>
  <si>
    <t xml:space="preserve">Demolição de piso cerâmico </t>
  </si>
  <si>
    <t xml:space="preserve">Remoção de bancada de granito </t>
  </si>
  <si>
    <t>73801/001</t>
  </si>
  <si>
    <t>3.30</t>
  </si>
  <si>
    <t>Lavatório Louça Branca Suspenso, 29,5 X 39cm, incluso sifão flexível em pvc, válvula, engate e torneira cromada, fornecimento e instalação</t>
  </si>
  <si>
    <t xml:space="preserve">Chuveiro de plástico, c/ registro de pressão </t>
  </si>
  <si>
    <t>Ponto de esgoto pvc 100mm - media 1,10m de tubo pvc esgoto predial dn 100mm e 1 joelho pvc 90graus esgoto predial dn 100mm - fornecimento e instalação</t>
  </si>
  <si>
    <t>Revestimento cerâmico para piso ou parede, 10 x 10 cm, pei - 3, aplicado com argamassa industrializada ac-i, rejuntado, exclusive regularização de base ou emboço</t>
  </si>
  <si>
    <t>Revestimento cerâmico para piso ou parede, 34 x 34 cm, pei - 4, aplicado com argamassa industrializada ac-i, rejuntado, exclusive regularização de base ou emboço</t>
  </si>
  <si>
    <t>Piso de madeira, flutuante, espessura 20mm, constituído de pastilhas de borracha, barrotes em madeira, compensado resinado, assoalho de madeira - fornecimento e execução (piso e rampas)</t>
  </si>
  <si>
    <t>Piso laminado de madeira, régua: 09x190x1200mm, uso comercial, trafego intenso, inclusive instalação</t>
  </si>
  <si>
    <t>Piso em concreto usinado 20 MPA, espessura 7cm e juntas 2x2m, incluso polimento com desempenadeira</t>
  </si>
  <si>
    <t>Piso em laje de pedra rachinha</t>
  </si>
  <si>
    <t>Rodapé em madeira, altura 7cm</t>
  </si>
  <si>
    <t>73886/001</t>
  </si>
  <si>
    <t>Pintura verniz (piso e corrimões em madeira)</t>
  </si>
  <si>
    <t xml:space="preserve">Testeira em granito ouro branco - 7cm </t>
  </si>
  <si>
    <t>Rodamão em granito ouro branco - 5cm</t>
  </si>
  <si>
    <t>Espelho 4mm, fixado na parede, com acabamento em botões de aço inox</t>
  </si>
  <si>
    <t>Ventilador de teto</t>
  </si>
  <si>
    <t>3.31</t>
  </si>
  <si>
    <t>BDI SOBRE CUSTO (27%)</t>
  </si>
  <si>
    <t>Rasgo em alvenaria para tubos, fechamento com argamassa</t>
  </si>
  <si>
    <t>3.32</t>
  </si>
  <si>
    <t>Carpinteiro</t>
  </si>
  <si>
    <t>Servente</t>
  </si>
  <si>
    <t>Parafuso cabeça abaulada 16x45cm</t>
  </si>
  <si>
    <t>Peça de madeira de lei 5x6cm</t>
  </si>
  <si>
    <t>COMPOSIÇÃO 6</t>
  </si>
  <si>
    <t xml:space="preserve">Retirada de entulho- carga, transporte e descarga mecânica </t>
  </si>
  <si>
    <t>Carga manual de entulhos em caminhão basculante</t>
  </si>
  <si>
    <t>Transporte de entulhos com caminhçao basculante 6 m³, rodovia pav. DMT 0,5 a 1,0km</t>
  </si>
  <si>
    <t xml:space="preserve">Projeto de Combate a Incêncio </t>
  </si>
  <si>
    <t>1.5</t>
  </si>
  <si>
    <t>Luminária de emergência 20 w</t>
  </si>
  <si>
    <t>4.1</t>
  </si>
  <si>
    <t>4.2</t>
  </si>
  <si>
    <t>5.3</t>
  </si>
  <si>
    <t>5.4</t>
  </si>
  <si>
    <t>5.5</t>
  </si>
  <si>
    <t>5.6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</si>
  <si>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</si>
  <si>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</si>
  <si>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</si>
  <si>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</si>
  <si>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</si>
  <si>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</si>
  <si>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</si>
  <si>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</si>
  <si>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</si>
  <si>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</si>
  <si>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</si>
  <si>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</si>
  <si>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</si>
  <si>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</si>
  <si>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</si>
  <si>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</si>
  <si>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</si>
  <si>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</si>
  <si>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</si>
  <si>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</si>
  <si>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</si>
  <si>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</si>
  <si>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</si>
  <si>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</si>
  <si>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6.3.1</t>
  </si>
  <si>
    <t>6.3.2</t>
  </si>
  <si>
    <t>6.4.1</t>
  </si>
  <si>
    <t>6.4.2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</si>
  <si>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</si>
  <si>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</si>
  <si>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</si>
  <si>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</si>
  <si>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</si>
  <si>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</si>
  <si>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</si>
  <si>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</si>
  <si>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</si>
  <si>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</si>
  <si>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</si>
  <si>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</si>
  <si>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</si>
  <si>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</si>
  <si>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</si>
  <si>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</si>
  <si>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</si>
  <si>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</si>
  <si>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</si>
  <si>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</si>
  <si>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</si>
  <si>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</si>
  <si>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</si>
  <si>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</si>
  <si>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</si>
  <si>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</si>
  <si>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</si>
  <si>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</si>
  <si>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</si>
  <si>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</si>
  <si>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</si>
  <si>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</si>
  <si>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</si>
  <si>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</si>
  <si>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12.1</t>
  </si>
  <si>
    <t>12.2</t>
  </si>
  <si>
    <t>12.3</t>
  </si>
  <si>
    <t>BDI 27%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</si>
  <si>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</si>
  <si>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</si>
  <si>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</si>
  <si>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</si>
  <si>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</si>
  <si>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</si>
  <si>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</si>
  <si>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</si>
  <si>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2.2.1</t>
  </si>
  <si>
    <t>Aluguel de equipamentos  e materiais:</t>
  </si>
  <si>
    <t>2.2.2</t>
  </si>
  <si>
    <t>2.2.3</t>
  </si>
  <si>
    <t>2.2.4</t>
  </si>
  <si>
    <t>2.2.5</t>
  </si>
  <si>
    <t>2.2.6</t>
  </si>
  <si>
    <t>IMPERMEABILIZAÇÃO</t>
  </si>
  <si>
    <t>15.10</t>
  </si>
  <si>
    <t>12.4</t>
  </si>
  <si>
    <t>12.5</t>
  </si>
  <si>
    <t>13.1.2</t>
  </si>
  <si>
    <t>13.1.3</t>
  </si>
  <si>
    <t>13.1.4</t>
  </si>
  <si>
    <t>13.1.5</t>
  </si>
  <si>
    <t>13.1.6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</si>
  <si>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</si>
  <si>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</si>
  <si>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</si>
  <si>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</si>
  <si>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</si>
  <si>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</si>
  <si>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</si>
  <si>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</si>
  <si>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</si>
  <si>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</si>
  <si>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</si>
  <si>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13.3.1</t>
  </si>
  <si>
    <t>Referência: Orse junho/14 e Sinapi setembro/14</t>
  </si>
  <si>
    <t>Maceió,  24 de outubro de 2014</t>
  </si>
  <si>
    <t>Importa o presente orçamento estimativo valor de R$  (um milhão, duzentos e cinquenta e dois mil, novecentos e trinta e cinco reais e dez centavos)</t>
  </si>
  <si>
    <t xml:space="preserve">O PRESENTE ORÇAMENTO É ESTIMATIVO E A ESTÁ NO AGUARDO DE ORIENTAÇÕES DA SINFRA  QUANTO ÀS ORIENTAÇÕES DA CGU (RELATÓRIO 201205152) APLICÁVEIS AO ORÇAMENTO.  </t>
  </si>
  <si>
    <t>)</t>
  </si>
  <si>
    <t>16.</t>
  </si>
  <si>
    <t>Impermeabilização c/manta asfáltica com 3mm de espessura + proteção mecânica 2,5cm (piso wc's pav. superior)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</si>
</sst>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##.##000"/>
    <numFmt numFmtId="166" formatCode="#,##0.00;[Red]#,##0.00"/>
    <numFmt numFmtId="167" formatCode="_(* #,##0.00_);_(* \(#,##0.00\);_(* \-??_);_(@_)"/>
    <numFmt numFmtId="168" formatCode="0.0%"/>
  </numFmts>
  <fonts count="48">
    <font>
      <sz val="10"/>
      <name val="Courie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color indexed="34"/>
      <name val="Tahoma"/>
      <family val="2"/>
    </font>
    <font>
      <sz val="10"/>
      <color indexed="34"/>
      <name val="Tahoma"/>
      <family val="2"/>
    </font>
    <font>
      <sz val="11"/>
      <name val="Courier New"/>
      <family val="3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 tint="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4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0"/>
      <name val="Courier"/>
      <family val="3"/>
    </font>
    <font>
      <sz val="10"/>
      <name val="Courier New"/>
      <family val="3"/>
    </font>
    <font>
      <sz val="12"/>
      <color rgb="FFFF0000"/>
      <name val="Calibri"/>
      <family val="2"/>
      <scheme val="minor"/>
    </font>
    <font>
      <u/>
      <sz val="6.4"/>
      <color theme="10"/>
      <name val="Courier"/>
      <family val="3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name val="Arial"/>
      <family val="2"/>
    </font>
    <font>
      <i/>
      <sz val="12"/>
      <color indexed="8"/>
      <name val="Arial"/>
      <family val="2"/>
    </font>
    <font>
      <sz val="12"/>
      <color rgb="FFFF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</borders>
  <cellStyleXfs count="297">
    <xf numFmtId="39" fontId="0" fillId="0" borderId="0"/>
    <xf numFmtId="0" fontId="7" fillId="0" borderId="0"/>
    <xf numFmtId="0" fontId="5" fillId="0" borderId="0"/>
    <xf numFmtId="0" fontId="12" fillId="0" borderId="0"/>
    <xf numFmtId="0" fontId="12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9" fontId="5" fillId="0" borderId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39" fontId="33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39" fontId="32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3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3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3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3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39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9">
    <xf numFmtId="39" fontId="0" fillId="0" borderId="0" xfId="0"/>
    <xf numFmtId="0" fontId="14" fillId="0" borderId="0" xfId="3" applyFont="1" applyFill="1" applyBorder="1" applyAlignment="1" applyProtection="1">
      <alignment vertical="center"/>
      <protection hidden="1"/>
    </xf>
    <xf numFmtId="0" fontId="14" fillId="0" borderId="0" xfId="3" applyFont="1" applyFill="1" applyBorder="1" applyAlignment="1" applyProtection="1">
      <alignment horizontal="center" vertical="center"/>
      <protection hidden="1"/>
    </xf>
    <xf numFmtId="164" fontId="14" fillId="0" borderId="0" xfId="10" applyFont="1" applyFill="1" applyBorder="1" applyAlignment="1" applyProtection="1">
      <alignment vertical="center"/>
      <protection hidden="1"/>
    </xf>
    <xf numFmtId="4" fontId="14" fillId="0" borderId="0" xfId="10" applyNumberFormat="1" applyFont="1" applyFill="1" applyBorder="1" applyAlignment="1" applyProtection="1">
      <alignment vertical="center"/>
      <protection hidden="1"/>
    </xf>
    <xf numFmtId="0" fontId="14" fillId="0" borderId="0" xfId="3" applyFont="1" applyFill="1" applyBorder="1" applyAlignment="1" applyProtection="1">
      <alignment horizontal="right" vertical="center"/>
      <protection hidden="1"/>
    </xf>
    <xf numFmtId="10" fontId="14" fillId="0" borderId="0" xfId="7" applyNumberFormat="1" applyFont="1" applyFill="1" applyBorder="1" applyAlignment="1" applyProtection="1">
      <alignment vertical="center"/>
      <protection hidden="1"/>
    </xf>
    <xf numFmtId="0" fontId="15" fillId="0" borderId="0" xfId="3" applyFont="1" applyFill="1" applyBorder="1" applyAlignment="1" applyProtection="1">
      <alignment vertical="center"/>
      <protection hidden="1"/>
    </xf>
    <xf numFmtId="39" fontId="16" fillId="0" borderId="0" xfId="3" applyNumberFormat="1" applyFont="1" applyFill="1" applyBorder="1" applyAlignment="1" applyProtection="1">
      <alignment horizontal="center" vertical="center"/>
      <protection hidden="1"/>
    </xf>
    <xf numFmtId="39" fontId="14" fillId="0" borderId="0" xfId="0" applyFont="1" applyFill="1" applyBorder="1" applyAlignment="1" applyProtection="1">
      <alignment vertical="center"/>
      <protection hidden="1"/>
    </xf>
    <xf numFmtId="39" fontId="13" fillId="0" borderId="0" xfId="0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/>
      <protection hidden="1"/>
    </xf>
    <xf numFmtId="0" fontId="13" fillId="0" borderId="0" xfId="3" applyFont="1" applyFill="1" applyBorder="1" applyAlignment="1" applyProtection="1">
      <alignment horizontal="center" vertical="center" wrapText="1"/>
      <protection hidden="1"/>
    </xf>
    <xf numFmtId="39" fontId="14" fillId="0" borderId="0" xfId="3" applyNumberFormat="1" applyFont="1" applyFill="1" applyBorder="1" applyAlignment="1" applyProtection="1">
      <alignment horizontal="center" vertical="center"/>
      <protection hidden="1"/>
    </xf>
    <xf numFmtId="39" fontId="13" fillId="0" borderId="0" xfId="3" applyNumberFormat="1" applyFont="1" applyFill="1" applyBorder="1" applyAlignment="1" applyProtection="1">
      <alignment horizontal="center" vertical="center"/>
      <protection hidden="1"/>
    </xf>
    <xf numFmtId="0" fontId="15" fillId="0" borderId="0" xfId="3" applyFont="1" applyFill="1" applyBorder="1" applyAlignment="1" applyProtection="1">
      <alignment horizontal="center" vertical="center"/>
      <protection hidden="1"/>
    </xf>
    <xf numFmtId="0" fontId="20" fillId="3" borderId="0" xfId="3" applyFont="1" applyFill="1" applyBorder="1" applyAlignment="1" applyProtection="1">
      <alignment vertical="center"/>
      <protection hidden="1"/>
    </xf>
    <xf numFmtId="0" fontId="16" fillId="3" borderId="0" xfId="3" applyFont="1" applyFill="1" applyBorder="1" applyAlignment="1" applyProtection="1">
      <alignment horizontal="center" vertical="center"/>
      <protection hidden="1"/>
    </xf>
    <xf numFmtId="0" fontId="15" fillId="3" borderId="0" xfId="3" applyFont="1" applyFill="1" applyBorder="1" applyAlignment="1" applyProtection="1">
      <alignment vertical="center"/>
      <protection hidden="1"/>
    </xf>
    <xf numFmtId="0" fontId="19" fillId="3" borderId="0" xfId="3" applyFont="1" applyFill="1" applyBorder="1" applyAlignment="1" applyProtection="1">
      <alignment horizontal="center" vertical="center" wrapText="1"/>
      <protection hidden="1"/>
    </xf>
    <xf numFmtId="39" fontId="13" fillId="3" borderId="0" xfId="0" applyFont="1" applyFill="1" applyBorder="1" applyAlignment="1" applyProtection="1">
      <alignment vertical="center"/>
      <protection hidden="1"/>
    </xf>
    <xf numFmtId="0" fontId="19" fillId="3" borderId="0" xfId="3" applyFont="1" applyFill="1" applyBorder="1" applyAlignment="1" applyProtection="1">
      <alignment horizontal="center" vertical="center"/>
      <protection hidden="1"/>
    </xf>
    <xf numFmtId="0" fontId="22" fillId="0" borderId="0" xfId="3" applyFont="1" applyFill="1" applyBorder="1" applyAlignment="1" applyProtection="1">
      <alignment vertical="center"/>
      <protection hidden="1"/>
    </xf>
    <xf numFmtId="39" fontId="23" fillId="0" borderId="0" xfId="3" applyNumberFormat="1" applyFont="1" applyFill="1" applyBorder="1" applyAlignment="1" applyProtection="1">
      <alignment horizontal="left" vertical="center"/>
      <protection hidden="1"/>
    </xf>
    <xf numFmtId="0" fontId="24" fillId="0" borderId="0" xfId="3" applyFont="1" applyFill="1" applyBorder="1" applyAlignment="1" applyProtection="1">
      <alignment vertical="center"/>
      <protection hidden="1"/>
    </xf>
    <xf numFmtId="0" fontId="24" fillId="0" borderId="0" xfId="3" applyFont="1" applyFill="1" applyBorder="1" applyAlignment="1" applyProtection="1">
      <alignment horizontal="center" vertical="center"/>
      <protection hidden="1"/>
    </xf>
    <xf numFmtId="164" fontId="24" fillId="0" borderId="0" xfId="10" applyFont="1" applyFill="1" applyBorder="1" applyAlignment="1" applyProtection="1">
      <alignment vertical="center"/>
      <protection hidden="1"/>
    </xf>
    <xf numFmtId="4" fontId="24" fillId="0" borderId="0" xfId="10" applyNumberFormat="1" applyFont="1" applyFill="1" applyBorder="1" applyAlignment="1" applyProtection="1">
      <alignment vertical="center"/>
      <protection hidden="1"/>
    </xf>
    <xf numFmtId="0" fontId="24" fillId="0" borderId="0" xfId="3" applyFont="1" applyFill="1" applyBorder="1" applyAlignment="1" applyProtection="1">
      <alignment horizontal="right" vertical="center"/>
      <protection hidden="1"/>
    </xf>
    <xf numFmtId="10" fontId="24" fillId="0" borderId="0" xfId="7" applyNumberFormat="1" applyFont="1" applyFill="1" applyBorder="1" applyAlignment="1" applyProtection="1">
      <alignment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horizontal="center" vertical="center"/>
      <protection hidden="1"/>
    </xf>
    <xf numFmtId="39" fontId="25" fillId="0" borderId="0" xfId="3" applyNumberFormat="1" applyFont="1" applyFill="1" applyBorder="1" applyAlignment="1" applyProtection="1">
      <alignment vertical="center"/>
      <protection hidden="1"/>
    </xf>
    <xf numFmtId="0" fontId="25" fillId="0" borderId="0" xfId="3" applyFont="1" applyFill="1" applyBorder="1" applyAlignment="1" applyProtection="1">
      <alignment vertical="center"/>
      <protection hidden="1"/>
    </xf>
    <xf numFmtId="39" fontId="26" fillId="4" borderId="0" xfId="0" applyNumberFormat="1" applyFont="1" applyFill="1" applyAlignment="1" applyProtection="1">
      <alignment vertical="center"/>
      <protection hidden="1"/>
    </xf>
    <xf numFmtId="39" fontId="26" fillId="0" borderId="6" xfId="0" applyNumberFormat="1" applyFont="1" applyFill="1" applyBorder="1" applyAlignment="1" applyProtection="1">
      <alignment horizontal="center" vertical="center"/>
      <protection hidden="1"/>
    </xf>
    <xf numFmtId="39" fontId="26" fillId="0" borderId="7" xfId="0" applyNumberFormat="1" applyFont="1" applyFill="1" applyBorder="1" applyAlignment="1" applyProtection="1">
      <alignment horizontal="center" vertical="center"/>
      <protection hidden="1"/>
    </xf>
    <xf numFmtId="9" fontId="26" fillId="0" borderId="7" xfId="0" applyNumberFormat="1" applyFont="1" applyFill="1" applyBorder="1" applyAlignment="1" applyProtection="1">
      <alignment horizontal="center" vertical="center"/>
      <protection hidden="1"/>
    </xf>
    <xf numFmtId="39" fontId="26" fillId="0" borderId="8" xfId="0" applyNumberFormat="1" applyFont="1" applyFill="1" applyBorder="1" applyAlignment="1" applyProtection="1">
      <alignment horizontal="center" vertical="center"/>
      <protection hidden="1"/>
    </xf>
    <xf numFmtId="39" fontId="23" fillId="0" borderId="0" xfId="0" applyNumberFormat="1" applyFont="1" applyFill="1" applyBorder="1" applyAlignment="1" applyProtection="1">
      <alignment vertical="center"/>
      <protection hidden="1"/>
    </xf>
    <xf numFmtId="0" fontId="27" fillId="0" borderId="10" xfId="9" applyNumberFormat="1" applyFont="1" applyFill="1" applyBorder="1" applyAlignment="1" applyProtection="1">
      <alignment horizontal="center" vertical="center" wrapText="1"/>
      <protection hidden="1"/>
    </xf>
    <xf numFmtId="0" fontId="27" fillId="0" borderId="11" xfId="9" applyNumberFormat="1" applyFont="1" applyFill="1" applyBorder="1" applyAlignment="1" applyProtection="1">
      <alignment horizontal="center" vertical="center" wrapText="1"/>
      <protection hidden="1"/>
    </xf>
    <xf numFmtId="0" fontId="27" fillId="0" borderId="12" xfId="9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NumberFormat="1" applyFont="1" applyFill="1" applyAlignment="1" applyProtection="1">
      <alignment vertical="center"/>
      <protection hidden="1"/>
    </xf>
    <xf numFmtId="164" fontId="23" fillId="0" borderId="12" xfId="9" applyFont="1" applyFill="1" applyBorder="1" applyAlignment="1" applyProtection="1">
      <alignment horizontal="right" vertical="center"/>
      <protection hidden="1"/>
    </xf>
    <xf numFmtId="39" fontId="23" fillId="0" borderId="0" xfId="0" applyNumberFormat="1" applyFont="1" applyFill="1" applyAlignment="1" applyProtection="1">
      <alignment vertical="center"/>
      <protection hidden="1"/>
    </xf>
    <xf numFmtId="39" fontId="26" fillId="0" borderId="13" xfId="0" applyNumberFormat="1" applyFont="1" applyFill="1" applyBorder="1" applyAlignment="1" applyProtection="1">
      <alignment horizontal="right" vertical="center"/>
      <protection hidden="1"/>
    </xf>
    <xf numFmtId="39" fontId="26" fillId="0" borderId="14" xfId="0" applyNumberFormat="1" applyFont="1" applyFill="1" applyBorder="1" applyAlignment="1" applyProtection="1">
      <alignment horizontal="center" vertical="center"/>
      <protection hidden="1"/>
    </xf>
    <xf numFmtId="10" fontId="26" fillId="0" borderId="14" xfId="0" applyNumberFormat="1" applyFont="1" applyFill="1" applyBorder="1" applyAlignment="1" applyProtection="1">
      <alignment horizontal="center" vertical="center"/>
      <protection hidden="1"/>
    </xf>
    <xf numFmtId="166" fontId="26" fillId="0" borderId="15" xfId="0" applyNumberFormat="1" applyFont="1" applyFill="1" applyBorder="1" applyAlignment="1" applyProtection="1">
      <alignment horizontal="right" vertical="center"/>
      <protection hidden="1"/>
    </xf>
    <xf numFmtId="9" fontId="23" fillId="0" borderId="14" xfId="0" applyNumberFormat="1" applyFont="1" applyFill="1" applyBorder="1" applyAlignment="1" applyProtection="1">
      <alignment horizontal="right" vertical="center"/>
      <protection hidden="1"/>
    </xf>
    <xf numFmtId="164" fontId="23" fillId="0" borderId="14" xfId="9" applyFont="1" applyFill="1" applyBorder="1" applyAlignment="1" applyProtection="1">
      <alignment horizontal="right" vertical="center"/>
      <protection hidden="1"/>
    </xf>
    <xf numFmtId="4" fontId="23" fillId="0" borderId="15" xfId="0" applyNumberFormat="1" applyFont="1" applyFill="1" applyBorder="1" applyAlignment="1" applyProtection="1">
      <alignment horizontal="right" vertical="center"/>
      <protection hidden="1"/>
    </xf>
    <xf numFmtId="39" fontId="26" fillId="0" borderId="16" xfId="0" applyNumberFormat="1" applyFont="1" applyFill="1" applyBorder="1" applyAlignment="1" applyProtection="1">
      <alignment horizontal="right" vertical="center"/>
      <protection hidden="1"/>
    </xf>
    <xf numFmtId="39" fontId="26" fillId="0" borderId="17" xfId="0" applyNumberFormat="1" applyFont="1" applyFill="1" applyBorder="1" applyAlignment="1" applyProtection="1">
      <alignment horizontal="center" vertical="center"/>
      <protection hidden="1"/>
    </xf>
    <xf numFmtId="10" fontId="26" fillId="0" borderId="17" xfId="0" applyNumberFormat="1" applyFont="1" applyFill="1" applyBorder="1" applyAlignment="1" applyProtection="1">
      <alignment horizontal="center" vertical="center"/>
      <protection hidden="1"/>
    </xf>
    <xf numFmtId="166" fontId="26" fillId="0" borderId="18" xfId="0" applyNumberFormat="1" applyFont="1" applyFill="1" applyBorder="1" applyAlignment="1" applyProtection="1">
      <alignment horizontal="right" vertical="center"/>
      <protection hidden="1"/>
    </xf>
    <xf numFmtId="39" fontId="26" fillId="0" borderId="7" xfId="0" applyNumberFormat="1" applyFont="1" applyFill="1" applyBorder="1" applyAlignment="1" applyProtection="1">
      <alignment horizontal="center" vertical="center" wrapText="1"/>
      <protection hidden="1"/>
    </xf>
    <xf numFmtId="10" fontId="26" fillId="0" borderId="7" xfId="7" applyNumberFormat="1" applyFont="1" applyFill="1" applyBorder="1" applyAlignment="1" applyProtection="1">
      <alignment horizontal="center" vertical="center"/>
      <protection hidden="1"/>
    </xf>
    <xf numFmtId="166" fontId="26" fillId="0" borderId="8" xfId="9" applyNumberFormat="1" applyFont="1" applyFill="1" applyBorder="1" applyAlignment="1" applyProtection="1">
      <alignment horizontal="center" vertical="center" wrapText="1"/>
      <protection hidden="1"/>
    </xf>
    <xf numFmtId="9" fontId="23" fillId="0" borderId="14" xfId="7" applyNumberFormat="1" applyFont="1" applyFill="1" applyBorder="1" applyAlignment="1" applyProtection="1">
      <alignment vertical="center"/>
      <protection hidden="1"/>
    </xf>
    <xf numFmtId="166" fontId="23" fillId="0" borderId="19" xfId="0" applyNumberFormat="1" applyFont="1" applyFill="1" applyBorder="1" applyAlignment="1" applyProtection="1">
      <alignment vertical="center"/>
      <protection hidden="1"/>
    </xf>
    <xf numFmtId="167" fontId="26" fillId="0" borderId="20" xfId="10" applyNumberFormat="1" applyFont="1" applyFill="1" applyBorder="1" applyAlignment="1" applyProtection="1">
      <alignment horizontal="center" vertical="center"/>
      <protection hidden="1"/>
    </xf>
    <xf numFmtId="164" fontId="23" fillId="0" borderId="22" xfId="9" applyFont="1" applyFill="1" applyBorder="1" applyAlignment="1" applyProtection="1">
      <alignment vertical="center"/>
      <protection hidden="1"/>
    </xf>
    <xf numFmtId="167" fontId="23" fillId="0" borderId="21" xfId="10" applyNumberFormat="1" applyFont="1" applyFill="1" applyBorder="1" applyAlignment="1" applyProtection="1">
      <alignment horizontal="center" vertical="center"/>
      <protection hidden="1"/>
    </xf>
    <xf numFmtId="164" fontId="23" fillId="0" borderId="22" xfId="9" applyFont="1" applyFill="1" applyBorder="1" applyAlignment="1" applyProtection="1">
      <alignment horizontal="center" vertical="center"/>
      <protection hidden="1"/>
    </xf>
    <xf numFmtId="167" fontId="23" fillId="0" borderId="23" xfId="10" applyNumberFormat="1" applyFont="1" applyFill="1" applyBorder="1" applyAlignment="1" applyProtection="1">
      <alignment horizontal="center" vertical="center"/>
      <protection hidden="1"/>
    </xf>
    <xf numFmtId="167" fontId="26" fillId="0" borderId="24" xfId="10" applyNumberFormat="1" applyFont="1" applyFill="1" applyBorder="1" applyAlignment="1" applyProtection="1">
      <alignment horizontal="center" vertical="center"/>
      <protection hidden="1"/>
    </xf>
    <xf numFmtId="164" fontId="23" fillId="0" borderId="25" xfId="9" applyFont="1" applyFill="1" applyBorder="1" applyAlignment="1" applyProtection="1">
      <alignment vertical="center"/>
      <protection hidden="1"/>
    </xf>
    <xf numFmtId="39" fontId="23" fillId="0" borderId="0" xfId="0" applyNumberFormat="1" applyFont="1" applyFill="1" applyAlignment="1" applyProtection="1">
      <alignment horizontal="center" vertical="center"/>
      <protection hidden="1"/>
    </xf>
    <xf numFmtId="9" fontId="23" fillId="0" borderId="0" xfId="0" applyNumberFormat="1" applyFont="1" applyFill="1" applyAlignment="1" applyProtection="1">
      <alignment vertical="center"/>
      <protection hidden="1"/>
    </xf>
    <xf numFmtId="164" fontId="23" fillId="0" borderId="0" xfId="9" applyFont="1" applyFill="1" applyAlignment="1" applyProtection="1">
      <alignment vertical="center"/>
      <protection hidden="1"/>
    </xf>
    <xf numFmtId="0" fontId="27" fillId="0" borderId="0" xfId="9" applyNumberFormat="1" applyFont="1" applyFill="1" applyBorder="1" applyAlignment="1" applyProtection="1">
      <alignment horizontal="center" vertical="center" wrapText="1"/>
      <protection hidden="1"/>
    </xf>
    <xf numFmtId="9" fontId="23" fillId="0" borderId="13" xfId="0" applyNumberFormat="1" applyFont="1" applyFill="1" applyBorder="1" applyAlignment="1" applyProtection="1">
      <alignment horizontal="right" vertical="center"/>
      <protection hidden="1"/>
    </xf>
    <xf numFmtId="9" fontId="23" fillId="0" borderId="13" xfId="9" applyNumberFormat="1" applyFont="1" applyFill="1" applyBorder="1" applyAlignment="1" applyProtection="1">
      <alignment horizontal="center" vertical="center" wrapText="1"/>
      <protection hidden="1"/>
    </xf>
    <xf numFmtId="164" fontId="23" fillId="0" borderId="14" xfId="9" applyFont="1" applyFill="1" applyBorder="1" applyAlignment="1" applyProtection="1">
      <alignment horizontal="center" vertical="center" wrapText="1"/>
      <protection hidden="1"/>
    </xf>
    <xf numFmtId="4" fontId="23" fillId="0" borderId="15" xfId="9" applyNumberFormat="1" applyFont="1" applyFill="1" applyBorder="1" applyAlignment="1" applyProtection="1">
      <alignment vertical="center"/>
      <protection hidden="1"/>
    </xf>
    <xf numFmtId="39" fontId="26" fillId="0" borderId="27" xfId="0" applyNumberFormat="1" applyFont="1" applyFill="1" applyBorder="1" applyAlignment="1" applyProtection="1">
      <alignment horizontal="center" vertical="center"/>
      <protection hidden="1"/>
    </xf>
    <xf numFmtId="39" fontId="26" fillId="0" borderId="0" xfId="0" applyNumberFormat="1" applyFont="1" applyFill="1" applyBorder="1" applyAlignment="1" applyProtection="1">
      <alignment horizontal="center" vertical="center" wrapText="1"/>
      <protection hidden="1"/>
    </xf>
    <xf numFmtId="9" fontId="26" fillId="0" borderId="0" xfId="7" applyNumberFormat="1" applyFont="1" applyFill="1" applyBorder="1" applyAlignment="1" applyProtection="1">
      <alignment horizontal="center" vertical="center"/>
      <protection hidden="1"/>
    </xf>
    <xf numFmtId="0" fontId="29" fillId="0" borderId="0" xfId="3" applyFont="1" applyFill="1" applyBorder="1" applyAlignment="1" applyProtection="1">
      <alignment vertical="center"/>
      <protection hidden="1"/>
    </xf>
    <xf numFmtId="0" fontId="30" fillId="0" borderId="0" xfId="3" applyFont="1" applyFill="1" applyBorder="1" applyAlignment="1" applyProtection="1">
      <alignment vertical="center"/>
      <protection hidden="1"/>
    </xf>
    <xf numFmtId="39" fontId="31" fillId="4" borderId="0" xfId="0" applyNumberFormat="1" applyFont="1" applyFill="1" applyBorder="1" applyAlignment="1" applyProtection="1">
      <alignment horizontal="center" vertical="center"/>
      <protection hidden="1"/>
    </xf>
    <xf numFmtId="9" fontId="31" fillId="4" borderId="0" xfId="0" applyNumberFormat="1" applyFont="1" applyFill="1" applyBorder="1" applyAlignment="1" applyProtection="1">
      <alignment horizontal="center" vertical="center"/>
      <protection hidden="1"/>
    </xf>
    <xf numFmtId="9" fontId="29" fillId="0" borderId="0" xfId="0" applyNumberFormat="1" applyFont="1" applyFill="1" applyBorder="1" applyAlignment="1" applyProtection="1">
      <alignment horizontal="center" vertical="center"/>
      <protection hidden="1"/>
    </xf>
    <xf numFmtId="9" fontId="29" fillId="0" borderId="0" xfId="7" applyNumberFormat="1" applyFont="1" applyFill="1" applyBorder="1" applyAlignment="1" applyProtection="1">
      <alignment vertical="center"/>
      <protection locked="0"/>
    </xf>
    <xf numFmtId="9" fontId="29" fillId="0" borderId="0" xfId="0" applyNumberFormat="1" applyFont="1" applyFill="1" applyBorder="1" applyAlignment="1" applyProtection="1">
      <alignment horizontal="right" vertical="center"/>
      <protection hidden="1"/>
    </xf>
    <xf numFmtId="10" fontId="29" fillId="0" borderId="0" xfId="8" applyNumberFormat="1" applyFont="1" applyFill="1" applyBorder="1" applyAlignment="1" applyProtection="1">
      <alignment vertical="center"/>
      <protection hidden="1"/>
    </xf>
    <xf numFmtId="167" fontId="29" fillId="0" borderId="0" xfId="10" applyNumberFormat="1" applyFont="1" applyFill="1" applyBorder="1" applyAlignment="1" applyProtection="1">
      <alignment horizontal="center" vertical="center"/>
      <protection hidden="1"/>
    </xf>
    <xf numFmtId="10" fontId="31" fillId="0" borderId="0" xfId="8" applyNumberFormat="1" applyFont="1" applyFill="1" applyBorder="1" applyAlignment="1" applyProtection="1">
      <alignment vertical="center"/>
      <protection hidden="1"/>
    </xf>
    <xf numFmtId="9" fontId="29" fillId="0" borderId="0" xfId="0" applyNumberFormat="1" applyFont="1" applyFill="1" applyBorder="1" applyAlignment="1" applyProtection="1">
      <alignment vertical="center"/>
      <protection hidden="1"/>
    </xf>
    <xf numFmtId="167" fontId="23" fillId="0" borderId="31" xfId="10" applyNumberFormat="1" applyFont="1" applyFill="1" applyBorder="1" applyAlignment="1" applyProtection="1">
      <alignment vertical="center"/>
      <protection hidden="1"/>
    </xf>
    <xf numFmtId="167" fontId="23" fillId="0" borderId="32" xfId="10" applyNumberFormat="1" applyFont="1" applyFill="1" applyBorder="1" applyAlignment="1" applyProtection="1">
      <alignment horizontal="center" vertical="center"/>
      <protection hidden="1"/>
    </xf>
    <xf numFmtId="0" fontId="15" fillId="5" borderId="0" xfId="3" applyFont="1" applyFill="1" applyBorder="1" applyAlignment="1" applyProtection="1">
      <alignment vertical="center"/>
      <protection hidden="1"/>
    </xf>
    <xf numFmtId="0" fontId="18" fillId="0" borderId="0" xfId="3" applyFont="1" applyFill="1" applyBorder="1" applyAlignment="1" applyProtection="1">
      <alignment vertical="center"/>
      <protection hidden="1"/>
    </xf>
    <xf numFmtId="0" fontId="17" fillId="0" borderId="0" xfId="3" applyFont="1" applyFill="1" applyBorder="1" applyAlignment="1" applyProtection="1">
      <alignment horizontal="center" vertical="center"/>
      <protection hidden="1"/>
    </xf>
    <xf numFmtId="0" fontId="13" fillId="0" borderId="0" xfId="3" applyFont="1" applyFill="1" applyBorder="1" applyAlignment="1" applyProtection="1">
      <alignment vertical="center"/>
      <protection hidden="1"/>
    </xf>
    <xf numFmtId="0" fontId="19" fillId="0" borderId="0" xfId="3" applyFont="1" applyFill="1" applyBorder="1" applyAlignment="1" applyProtection="1">
      <alignment horizontal="center" vertical="center" wrapText="1"/>
      <protection hidden="1"/>
    </xf>
    <xf numFmtId="39" fontId="19" fillId="0" borderId="0" xfId="0" applyFont="1" applyFill="1" applyBorder="1" applyAlignment="1" applyProtection="1">
      <alignment vertical="center"/>
      <protection hidden="1"/>
    </xf>
    <xf numFmtId="0" fontId="13" fillId="5" borderId="0" xfId="3" applyFont="1" applyFill="1" applyBorder="1" applyAlignment="1" applyProtection="1">
      <alignment horizontal="center" vertical="center"/>
      <protection hidden="1"/>
    </xf>
    <xf numFmtId="39" fontId="13" fillId="5" borderId="0" xfId="0" applyFont="1" applyFill="1" applyBorder="1" applyAlignment="1" applyProtection="1">
      <alignment vertical="center"/>
      <protection hidden="1"/>
    </xf>
    <xf numFmtId="0" fontId="14" fillId="3" borderId="0" xfId="3" applyFont="1" applyFill="1" applyBorder="1" applyAlignment="1" applyProtection="1">
      <alignment horizontal="center" vertical="center"/>
      <protection hidden="1"/>
    </xf>
    <xf numFmtId="168" fontId="23" fillId="0" borderId="11" xfId="7" applyNumberFormat="1" applyFont="1" applyFill="1" applyBorder="1" applyAlignment="1" applyProtection="1">
      <alignment vertical="center"/>
      <protection locked="0"/>
    </xf>
    <xf numFmtId="39" fontId="13" fillId="5" borderId="0" xfId="3" applyNumberFormat="1" applyFont="1" applyFill="1" applyBorder="1" applyAlignment="1" applyProtection="1">
      <alignment horizontal="center" vertical="center" wrapText="1"/>
      <protection hidden="1"/>
    </xf>
    <xf numFmtId="167" fontId="23" fillId="0" borderId="43" xfId="10" applyNumberFormat="1" applyFont="1" applyFill="1" applyBorder="1" applyAlignment="1" applyProtection="1">
      <alignment horizontal="center" vertical="center"/>
      <protection hidden="1"/>
    </xf>
    <xf numFmtId="9" fontId="23" fillId="0" borderId="41" xfId="0" applyNumberFormat="1" applyFont="1" applyFill="1" applyBorder="1" applyAlignment="1" applyProtection="1">
      <alignment vertical="center"/>
      <protection hidden="1"/>
    </xf>
    <xf numFmtId="0" fontId="11" fillId="2" borderId="0" xfId="2" applyFont="1" applyFill="1"/>
    <xf numFmtId="0" fontId="27" fillId="6" borderId="10" xfId="9" applyNumberFormat="1" applyFont="1" applyFill="1" applyBorder="1" applyAlignment="1" applyProtection="1">
      <alignment horizontal="center" vertical="center" wrapText="1"/>
      <protection hidden="1"/>
    </xf>
    <xf numFmtId="0" fontId="27" fillId="6" borderId="11" xfId="9" applyNumberFormat="1" applyFont="1" applyFill="1" applyBorder="1" applyAlignment="1" applyProtection="1">
      <alignment horizontal="center" vertical="center" wrapText="1"/>
      <protection hidden="1"/>
    </xf>
    <xf numFmtId="9" fontId="23" fillId="6" borderId="11" xfId="0" applyNumberFormat="1" applyFont="1" applyFill="1" applyBorder="1" applyAlignment="1" applyProtection="1">
      <alignment vertical="center"/>
      <protection hidden="1"/>
    </xf>
    <xf numFmtId="0" fontId="27" fillId="6" borderId="12" xfId="9" applyNumberFormat="1" applyFont="1" applyFill="1" applyBorder="1" applyAlignment="1" applyProtection="1">
      <alignment horizontal="center" vertical="center" wrapText="1"/>
      <protection hidden="1"/>
    </xf>
    <xf numFmtId="0" fontId="13" fillId="5" borderId="0" xfId="3" applyFont="1" applyFill="1" applyBorder="1" applyAlignment="1" applyProtection="1">
      <alignment horizontal="center" vertical="center" wrapText="1"/>
      <protection hidden="1"/>
    </xf>
    <xf numFmtId="0" fontId="34" fillId="0" borderId="0" xfId="3" applyFont="1" applyFill="1" applyBorder="1" applyAlignment="1" applyProtection="1">
      <alignment vertical="center"/>
      <protection hidden="1"/>
    </xf>
    <xf numFmtId="9" fontId="23" fillId="0" borderId="27" xfId="7" applyNumberFormat="1" applyFont="1" applyFill="1" applyBorder="1" applyAlignment="1" applyProtection="1">
      <alignment vertical="center"/>
      <protection hidden="1"/>
    </xf>
    <xf numFmtId="164" fontId="23" fillId="0" borderId="0" xfId="9" applyFont="1" applyFill="1" applyBorder="1" applyAlignment="1" applyProtection="1">
      <alignment vertical="center"/>
      <protection hidden="1"/>
    </xf>
    <xf numFmtId="9" fontId="23" fillId="0" borderId="0" xfId="7" applyNumberFormat="1" applyFont="1" applyFill="1" applyBorder="1" applyAlignment="1" applyProtection="1">
      <alignment vertical="center"/>
      <protection hidden="1"/>
    </xf>
    <xf numFmtId="4" fontId="23" fillId="0" borderId="19" xfId="9" applyNumberFormat="1" applyFont="1" applyFill="1" applyBorder="1" applyAlignment="1" applyProtection="1">
      <alignment vertical="center"/>
      <protection hidden="1"/>
    </xf>
    <xf numFmtId="0" fontId="27" fillId="7" borderId="12" xfId="9" applyNumberFormat="1" applyFont="1" applyFill="1" applyBorder="1" applyAlignment="1" applyProtection="1">
      <alignment horizontal="center" vertical="center" wrapText="1"/>
      <protection hidden="1"/>
    </xf>
    <xf numFmtId="0" fontId="19" fillId="5" borderId="0" xfId="3" applyFont="1" applyFill="1" applyBorder="1" applyAlignment="1" applyProtection="1">
      <alignment horizontal="center" vertical="center" wrapText="1"/>
      <protection hidden="1"/>
    </xf>
    <xf numFmtId="0" fontId="13" fillId="3" borderId="0" xfId="3" applyFont="1" applyFill="1" applyBorder="1" applyAlignment="1" applyProtection="1">
      <alignment horizontal="center" vertical="center"/>
      <protection hidden="1"/>
    </xf>
    <xf numFmtId="39" fontId="36" fillId="0" borderId="0" xfId="3" applyNumberFormat="1" applyFont="1" applyFill="1" applyBorder="1" applyAlignment="1" applyProtection="1">
      <alignment horizontal="left" vertical="center"/>
      <protection hidden="1"/>
    </xf>
    <xf numFmtId="0" fontId="37" fillId="0" borderId="0" xfId="3" applyFont="1" applyFill="1" applyBorder="1" applyAlignment="1" applyProtection="1">
      <alignment vertical="center"/>
      <protection hidden="1"/>
    </xf>
    <xf numFmtId="0" fontId="37" fillId="0" borderId="0" xfId="3" applyFont="1" applyFill="1" applyBorder="1" applyAlignment="1" applyProtection="1">
      <alignment horizontal="center" vertical="center"/>
      <protection hidden="1"/>
    </xf>
    <xf numFmtId="164" fontId="37" fillId="0" borderId="0" xfId="10" applyFont="1" applyFill="1" applyBorder="1" applyAlignment="1" applyProtection="1">
      <alignment vertical="center"/>
      <protection hidden="1"/>
    </xf>
    <xf numFmtId="4" fontId="37" fillId="0" borderId="0" xfId="10" applyNumberFormat="1" applyFont="1" applyFill="1" applyBorder="1" applyAlignment="1" applyProtection="1">
      <alignment vertical="center"/>
      <protection hidden="1"/>
    </xf>
    <xf numFmtId="0" fontId="37" fillId="0" borderId="0" xfId="3" applyFont="1" applyFill="1" applyBorder="1" applyAlignment="1" applyProtection="1">
      <alignment horizontal="right" vertical="center"/>
      <protection hidden="1"/>
    </xf>
    <xf numFmtId="39" fontId="38" fillId="4" borderId="11" xfId="3" applyNumberFormat="1" applyFont="1" applyFill="1" applyBorder="1" applyAlignment="1" applyProtection="1">
      <alignment horizontal="center" vertical="center"/>
      <protection hidden="1"/>
    </xf>
    <xf numFmtId="164" fontId="38" fillId="4" borderId="11" xfId="10" applyFont="1" applyFill="1" applyBorder="1" applyAlignment="1" applyProtection="1">
      <alignment horizontal="center" vertical="center"/>
      <protection hidden="1"/>
    </xf>
    <xf numFmtId="4" fontId="38" fillId="4" borderId="11" xfId="10" applyNumberFormat="1" applyFont="1" applyFill="1" applyBorder="1" applyAlignment="1" applyProtection="1">
      <alignment horizontal="center" vertical="center" wrapText="1"/>
      <protection hidden="1"/>
    </xf>
    <xf numFmtId="164" fontId="38" fillId="4" borderId="11" xfId="10" applyFont="1" applyFill="1" applyBorder="1" applyAlignment="1" applyProtection="1">
      <alignment horizontal="center" vertical="center" wrapText="1"/>
      <protection hidden="1"/>
    </xf>
    <xf numFmtId="39" fontId="38" fillId="4" borderId="11" xfId="3" applyNumberFormat="1" applyFont="1" applyFill="1" applyBorder="1" applyAlignment="1" applyProtection="1">
      <alignment horizontal="center" vertical="center" wrapText="1"/>
      <protection hidden="1"/>
    </xf>
    <xf numFmtId="37" fontId="39" fillId="3" borderId="11" xfId="3" applyNumberFormat="1" applyFont="1" applyFill="1" applyBorder="1" applyAlignment="1" applyProtection="1">
      <alignment horizontal="center" vertical="center"/>
      <protection hidden="1"/>
    </xf>
    <xf numFmtId="0" fontId="39" fillId="3" borderId="11" xfId="3" applyFont="1" applyFill="1" applyBorder="1" applyAlignment="1" applyProtection="1">
      <alignment horizontal="left" vertical="center"/>
      <protection hidden="1"/>
    </xf>
    <xf numFmtId="0" fontId="39" fillId="3" borderId="11" xfId="3" applyFont="1" applyFill="1" applyBorder="1" applyAlignment="1" applyProtection="1">
      <alignment horizontal="center" vertical="center"/>
      <protection hidden="1"/>
    </xf>
    <xf numFmtId="164" fontId="39" fillId="3" borderId="11" xfId="10" applyFont="1" applyFill="1" applyBorder="1" applyAlignment="1" applyProtection="1">
      <alignment horizontal="center" vertical="center"/>
      <protection hidden="1"/>
    </xf>
    <xf numFmtId="4" fontId="39" fillId="3" borderId="11" xfId="10" applyNumberFormat="1" applyFont="1" applyFill="1" applyBorder="1" applyAlignment="1" applyProtection="1">
      <alignment horizontal="right" vertical="center" wrapText="1"/>
      <protection hidden="1"/>
    </xf>
    <xf numFmtId="4" fontId="39" fillId="5" borderId="11" xfId="10" applyNumberFormat="1" applyFont="1" applyFill="1" applyBorder="1" applyAlignment="1" applyProtection="1">
      <alignment horizontal="right" vertical="center" wrapText="1"/>
      <protection hidden="1"/>
    </xf>
    <xf numFmtId="0" fontId="38" fillId="3" borderId="11" xfId="3" applyFont="1" applyFill="1" applyBorder="1" applyAlignment="1" applyProtection="1">
      <alignment vertical="center"/>
      <protection hidden="1"/>
    </xf>
    <xf numFmtId="164" fontId="39" fillId="3" borderId="11" xfId="10" applyFont="1" applyFill="1" applyBorder="1" applyAlignment="1" applyProtection="1">
      <alignment vertical="center"/>
      <protection hidden="1"/>
    </xf>
    <xf numFmtId="4" fontId="40" fillId="3" borderId="11" xfId="10" applyNumberFormat="1" applyFont="1" applyFill="1" applyBorder="1" applyAlignment="1" applyProtection="1">
      <alignment vertical="center"/>
      <protection hidden="1"/>
    </xf>
    <xf numFmtId="164" fontId="39" fillId="3" borderId="11" xfId="10" applyFont="1" applyFill="1" applyBorder="1" applyAlignment="1" applyProtection="1">
      <alignment horizontal="right" vertical="center"/>
      <protection hidden="1"/>
    </xf>
    <xf numFmtId="164" fontId="37" fillId="0" borderId="11" xfId="10" applyFont="1" applyFill="1" applyBorder="1" applyAlignment="1" applyProtection="1">
      <alignment horizontal="right" vertical="center"/>
      <protection hidden="1"/>
    </xf>
    <xf numFmtId="164" fontId="37" fillId="5" borderId="11" xfId="10" applyFont="1" applyFill="1" applyBorder="1" applyAlignment="1" applyProtection="1">
      <alignment horizontal="right" vertical="center"/>
      <protection hidden="1"/>
    </xf>
    <xf numFmtId="164" fontId="36" fillId="0" borderId="11" xfId="10" applyFont="1" applyFill="1" applyBorder="1" applyAlignment="1" applyProtection="1">
      <alignment horizontal="right" vertical="center"/>
      <protection hidden="1"/>
    </xf>
    <xf numFmtId="0" fontId="38" fillId="3" borderId="11" xfId="3" applyFont="1" applyFill="1" applyBorder="1" applyAlignment="1" applyProtection="1">
      <alignment vertical="center" wrapText="1"/>
      <protection hidden="1"/>
    </xf>
    <xf numFmtId="0" fontId="39" fillId="3" borderId="11" xfId="3" applyFont="1" applyFill="1" applyBorder="1" applyAlignment="1" applyProtection="1">
      <alignment horizontal="center" vertical="center" wrapText="1"/>
      <protection hidden="1"/>
    </xf>
    <xf numFmtId="164" fontId="39" fillId="3" borderId="11" xfId="10" applyFont="1" applyFill="1" applyBorder="1" applyAlignment="1" applyProtection="1">
      <alignment vertical="center" wrapText="1"/>
      <protection hidden="1"/>
    </xf>
    <xf numFmtId="4" fontId="37" fillId="3" borderId="11" xfId="10" applyNumberFormat="1" applyFont="1" applyFill="1" applyBorder="1" applyAlignment="1" applyProtection="1">
      <alignment vertical="center"/>
      <protection hidden="1"/>
    </xf>
    <xf numFmtId="4" fontId="39" fillId="3" borderId="11" xfId="10" applyNumberFormat="1" applyFont="1" applyFill="1" applyBorder="1" applyAlignment="1" applyProtection="1">
      <alignment vertical="center" wrapText="1"/>
      <protection hidden="1"/>
    </xf>
    <xf numFmtId="4" fontId="37" fillId="5" borderId="11" xfId="10" applyNumberFormat="1" applyFont="1" applyFill="1" applyBorder="1" applyAlignment="1" applyProtection="1">
      <alignment vertical="center"/>
      <protection hidden="1"/>
    </xf>
    <xf numFmtId="164" fontId="39" fillId="5" borderId="11" xfId="10" applyFont="1" applyFill="1" applyBorder="1" applyAlignment="1" applyProtection="1">
      <alignment horizontal="right" vertical="center"/>
      <protection hidden="1"/>
    </xf>
    <xf numFmtId="4" fontId="39" fillId="5" borderId="11" xfId="10" applyNumberFormat="1" applyFont="1" applyFill="1" applyBorder="1" applyAlignment="1" applyProtection="1">
      <alignment vertical="center" wrapText="1"/>
      <protection hidden="1"/>
    </xf>
    <xf numFmtId="164" fontId="39" fillId="5" borderId="1" xfId="10" applyFont="1" applyFill="1" applyBorder="1" applyAlignment="1" applyProtection="1">
      <alignment horizontal="right" vertical="center"/>
      <protection hidden="1"/>
    </xf>
    <xf numFmtId="0" fontId="38" fillId="3" borderId="11" xfId="3" applyFont="1" applyFill="1" applyBorder="1" applyAlignment="1" applyProtection="1">
      <alignment horizontal="center" vertical="center"/>
      <protection hidden="1"/>
    </xf>
    <xf numFmtId="164" fontId="42" fillId="3" borderId="11" xfId="3" applyNumberFormat="1" applyFont="1" applyFill="1" applyBorder="1" applyAlignment="1" applyProtection="1">
      <alignment vertical="center"/>
      <protection hidden="1"/>
    </xf>
    <xf numFmtId="4" fontId="38" fillId="3" borderId="11" xfId="10" applyNumberFormat="1" applyFont="1" applyFill="1" applyBorder="1" applyAlignment="1" applyProtection="1">
      <alignment vertical="center"/>
      <protection hidden="1"/>
    </xf>
    <xf numFmtId="164" fontId="38" fillId="3" borderId="11" xfId="10" applyFont="1" applyFill="1" applyBorder="1" applyAlignment="1" applyProtection="1">
      <alignment horizontal="right" vertical="center"/>
      <protection hidden="1"/>
    </xf>
    <xf numFmtId="4" fontId="42" fillId="3" borderId="11" xfId="3" applyNumberFormat="1" applyFont="1" applyFill="1" applyBorder="1" applyAlignment="1" applyProtection="1">
      <alignment vertical="center"/>
      <protection hidden="1"/>
    </xf>
    <xf numFmtId="4" fontId="39" fillId="3" borderId="11" xfId="10" applyNumberFormat="1" applyFont="1" applyFill="1" applyBorder="1" applyAlignment="1" applyProtection="1">
      <alignment vertical="center"/>
      <protection hidden="1"/>
    </xf>
    <xf numFmtId="0" fontId="41" fillId="0" borderId="11" xfId="3" applyFont="1" applyFill="1" applyBorder="1" applyAlignment="1" applyProtection="1">
      <alignment vertical="center" wrapText="1"/>
      <protection hidden="1"/>
    </xf>
    <xf numFmtId="0" fontId="37" fillId="5" borderId="11" xfId="3" applyFont="1" applyFill="1" applyBorder="1" applyAlignment="1" applyProtection="1">
      <alignment horizontal="center" vertical="center" wrapText="1"/>
      <protection hidden="1"/>
    </xf>
    <xf numFmtId="164" fontId="36" fillId="5" borderId="11" xfId="10" applyFont="1" applyFill="1" applyBorder="1" applyAlignment="1" applyProtection="1">
      <alignment horizontal="right" vertical="center"/>
      <protection hidden="1"/>
    </xf>
    <xf numFmtId="4" fontId="40" fillId="3" borderId="11" xfId="10" applyNumberFormat="1" applyFont="1" applyFill="1" applyBorder="1" applyAlignment="1" applyProtection="1">
      <alignment vertical="center" wrapText="1"/>
      <protection hidden="1"/>
    </xf>
    <xf numFmtId="0" fontId="39" fillId="3" borderId="1" xfId="3" applyFont="1" applyFill="1" applyBorder="1" applyAlignment="1" applyProtection="1">
      <alignment vertical="center" wrapText="1"/>
      <protection hidden="1"/>
    </xf>
    <xf numFmtId="0" fontId="36" fillId="3" borderId="11" xfId="3" applyFont="1" applyFill="1" applyBorder="1" applyAlignment="1" applyProtection="1">
      <alignment horizontal="center" vertical="center"/>
      <protection hidden="1"/>
    </xf>
    <xf numFmtId="4" fontId="43" fillId="0" borderId="11" xfId="10" applyNumberFormat="1" applyFont="1" applyFill="1" applyBorder="1" applyAlignment="1" applyProtection="1">
      <alignment vertical="center"/>
      <protection hidden="1"/>
    </xf>
    <xf numFmtId="164" fontId="45" fillId="0" borderId="11" xfId="10" applyFont="1" applyFill="1" applyBorder="1" applyAlignment="1" applyProtection="1">
      <alignment horizontal="right" vertical="center"/>
      <protection hidden="1"/>
    </xf>
    <xf numFmtId="164" fontId="38" fillId="3" borderId="11" xfId="10" applyFont="1" applyFill="1" applyBorder="1" applyAlignment="1" applyProtection="1">
      <alignment vertical="center"/>
      <protection hidden="1"/>
    </xf>
    <xf numFmtId="4" fontId="38" fillId="3" borderId="11" xfId="3" applyNumberFormat="1" applyFont="1" applyFill="1" applyBorder="1" applyAlignment="1" applyProtection="1">
      <alignment vertical="center" wrapText="1"/>
      <protection hidden="1"/>
    </xf>
    <xf numFmtId="39" fontId="38" fillId="3" borderId="11" xfId="3" applyNumberFormat="1" applyFont="1" applyFill="1" applyBorder="1" applyAlignment="1" applyProtection="1">
      <alignment vertical="center" wrapText="1"/>
      <protection hidden="1"/>
    </xf>
    <xf numFmtId="39" fontId="36" fillId="5" borderId="0" xfId="3" applyNumberFormat="1" applyFont="1" applyFill="1" applyBorder="1" applyAlignment="1" applyProtection="1">
      <alignment horizontal="center" vertical="center" wrapText="1"/>
      <protection hidden="1"/>
    </xf>
    <xf numFmtId="164" fontId="36" fillId="5" borderId="0" xfId="10" quotePrefix="1" applyFont="1" applyFill="1" applyBorder="1" applyAlignment="1" applyProtection="1">
      <alignment vertical="center" wrapText="1"/>
      <protection hidden="1"/>
    </xf>
    <xf numFmtId="164" fontId="39" fillId="5" borderId="0" xfId="10" applyFont="1" applyFill="1" applyBorder="1" applyAlignment="1" applyProtection="1">
      <alignment vertical="center" wrapText="1"/>
      <protection hidden="1"/>
    </xf>
    <xf numFmtId="39" fontId="39" fillId="5" borderId="0" xfId="3" applyNumberFormat="1" applyFont="1" applyFill="1" applyBorder="1" applyAlignment="1" applyProtection="1">
      <alignment horizontal="right" vertical="center" wrapText="1"/>
      <protection hidden="1"/>
    </xf>
    <xf numFmtId="4" fontId="37" fillId="5" borderId="0" xfId="10" applyNumberFormat="1" applyFont="1" applyFill="1" applyBorder="1" applyAlignment="1" applyProtection="1">
      <alignment vertical="center"/>
      <protection hidden="1"/>
    </xf>
    <xf numFmtId="39" fontId="39" fillId="5" borderId="0" xfId="3" applyNumberFormat="1" applyFont="1" applyFill="1" applyBorder="1" applyAlignment="1" applyProtection="1">
      <alignment horizontal="center" vertical="center" wrapText="1"/>
      <protection hidden="1"/>
    </xf>
    <xf numFmtId="164" fontId="36" fillId="5" borderId="0" xfId="10" applyFont="1" applyFill="1" applyBorder="1" applyAlignment="1" applyProtection="1">
      <alignment vertical="center" wrapText="1"/>
      <protection hidden="1"/>
    </xf>
    <xf numFmtId="0" fontId="41" fillId="5" borderId="0" xfId="3" applyFont="1" applyFill="1" applyBorder="1" applyAlignment="1" applyProtection="1">
      <alignment vertical="center"/>
      <protection hidden="1"/>
    </xf>
    <xf numFmtId="39" fontId="43" fillId="0" borderId="0" xfId="3" applyNumberFormat="1" applyFont="1" applyFill="1" applyBorder="1" applyAlignment="1" applyProtection="1">
      <alignment horizontal="center" vertical="center" wrapText="1"/>
      <protection hidden="1"/>
    </xf>
    <xf numFmtId="4" fontId="36" fillId="0" borderId="0" xfId="10" applyNumberFormat="1" applyFont="1" applyFill="1" applyBorder="1" applyAlignment="1" applyProtection="1">
      <alignment vertical="center" wrapText="1"/>
      <protection hidden="1"/>
    </xf>
    <xf numFmtId="164" fontId="39" fillId="0" borderId="0" xfId="10" applyFont="1" applyFill="1" applyBorder="1" applyAlignment="1" applyProtection="1">
      <alignment vertical="center" wrapText="1"/>
      <protection hidden="1"/>
    </xf>
    <xf numFmtId="10" fontId="40" fillId="0" borderId="0" xfId="3" applyNumberFormat="1" applyFont="1" applyFill="1" applyBorder="1" applyAlignment="1" applyProtection="1">
      <alignment horizontal="right" vertical="center" wrapText="1"/>
      <protection hidden="1"/>
    </xf>
    <xf numFmtId="39" fontId="44" fillId="0" borderId="0" xfId="3" applyNumberFormat="1" applyFont="1" applyFill="1" applyBorder="1" applyAlignment="1" applyProtection="1">
      <alignment horizontal="center" vertical="center"/>
      <protection hidden="1"/>
    </xf>
    <xf numFmtId="39" fontId="43" fillId="0" borderId="0" xfId="3" applyNumberFormat="1" applyFont="1" applyFill="1" applyBorder="1" applyAlignment="1" applyProtection="1">
      <alignment horizontal="left" vertical="center"/>
      <protection hidden="1"/>
    </xf>
    <xf numFmtId="39" fontId="36" fillId="0" borderId="0" xfId="3" applyNumberFormat="1" applyFont="1" applyFill="1" applyBorder="1" applyAlignment="1" applyProtection="1">
      <alignment horizontal="center" vertical="center"/>
      <protection hidden="1"/>
    </xf>
    <xf numFmtId="164" fontId="36" fillId="0" borderId="0" xfId="10" applyFont="1" applyFill="1" applyBorder="1" applyAlignment="1" applyProtection="1">
      <alignment vertical="center"/>
      <protection hidden="1"/>
    </xf>
    <xf numFmtId="4" fontId="36" fillId="0" borderId="0" xfId="10" applyNumberFormat="1" applyFont="1" applyFill="1" applyBorder="1" applyAlignment="1" applyProtection="1">
      <alignment vertical="center"/>
      <protection hidden="1"/>
    </xf>
    <xf numFmtId="0" fontId="41" fillId="0" borderId="0" xfId="3" applyFont="1" applyFill="1" applyBorder="1" applyAlignment="1" applyProtection="1">
      <alignment vertical="center"/>
      <protection hidden="1"/>
    </xf>
    <xf numFmtId="0" fontId="37" fillId="5" borderId="11" xfId="3" applyFont="1" applyFill="1" applyBorder="1" applyAlignment="1" applyProtection="1">
      <alignment vertical="center" wrapText="1"/>
      <protection hidden="1"/>
    </xf>
    <xf numFmtId="0" fontId="36" fillId="5" borderId="11" xfId="3" applyFont="1" applyFill="1" applyBorder="1" applyAlignment="1" applyProtection="1">
      <alignment horizontal="center" vertical="top" wrapText="1"/>
      <protection hidden="1"/>
    </xf>
    <xf numFmtId="164" fontId="36" fillId="5" borderId="11" xfId="10" applyFont="1" applyFill="1" applyBorder="1" applyAlignment="1" applyProtection="1">
      <alignment vertical="top" wrapText="1"/>
      <protection hidden="1"/>
    </xf>
    <xf numFmtId="0" fontId="36" fillId="0" borderId="11" xfId="3" applyFont="1" applyFill="1" applyBorder="1" applyAlignment="1" applyProtection="1">
      <alignment horizontal="center" vertical="top"/>
      <protection hidden="1"/>
    </xf>
    <xf numFmtId="39" fontId="39" fillId="0" borderId="2" xfId="3" applyNumberFormat="1" applyFont="1" applyFill="1" applyBorder="1" applyAlignment="1" applyProtection="1">
      <alignment horizontal="right" vertical="center" wrapText="1"/>
      <protection hidden="1"/>
    </xf>
    <xf numFmtId="39" fontId="39" fillId="0" borderId="3" xfId="3" applyNumberFormat="1" applyFont="1" applyFill="1" applyBorder="1" applyAlignment="1" applyProtection="1">
      <alignment horizontal="right" vertical="center" wrapText="1"/>
      <protection hidden="1"/>
    </xf>
    <xf numFmtId="164" fontId="37" fillId="0" borderId="0" xfId="10" applyFont="1" applyFill="1" applyBorder="1" applyAlignment="1" applyProtection="1">
      <alignment horizontal="right" vertical="center"/>
      <protection hidden="1"/>
    </xf>
    <xf numFmtId="39" fontId="32" fillId="0" borderId="0" xfId="0" applyFont="1"/>
    <xf numFmtId="39" fontId="41" fillId="0" borderId="0" xfId="12" applyNumberFormat="1" applyFont="1" applyAlignment="1" applyProtection="1"/>
    <xf numFmtId="0" fontId="36" fillId="5" borderId="11" xfId="0" applyNumberFormat="1" applyFont="1" applyFill="1" applyBorder="1" applyAlignment="1">
      <alignment horizontal="left" vertical="top" wrapText="1"/>
    </xf>
    <xf numFmtId="39" fontId="46" fillId="9" borderId="0" xfId="0" applyFont="1" applyFill="1" applyAlignment="1">
      <alignment wrapText="1"/>
    </xf>
    <xf numFmtId="39" fontId="46" fillId="9" borderId="11" xfId="0" applyFont="1" applyFill="1" applyBorder="1" applyAlignment="1">
      <alignment wrapText="1"/>
    </xf>
    <xf numFmtId="39" fontId="39" fillId="5" borderId="0" xfId="3" applyNumberFormat="1" applyFont="1" applyFill="1" applyBorder="1" applyAlignment="1" applyProtection="1">
      <alignment horizontal="left" vertical="center" wrapText="1"/>
      <protection hidden="1"/>
    </xf>
    <xf numFmtId="0" fontId="36" fillId="5" borderId="11" xfId="3" applyFont="1" applyFill="1" applyBorder="1" applyAlignment="1" applyProtection="1">
      <alignment horizontal="center" vertical="center"/>
      <protection hidden="1"/>
    </xf>
    <xf numFmtId="0" fontId="36" fillId="0" borderId="11" xfId="3" applyFont="1" applyFill="1" applyBorder="1" applyAlignment="1" applyProtection="1">
      <alignment horizontal="center" vertical="center"/>
      <protection hidden="1"/>
    </xf>
    <xf numFmtId="39" fontId="13" fillId="0" borderId="0" xfId="0" applyFont="1" applyFill="1" applyBorder="1" applyAlignment="1" applyProtection="1">
      <alignment vertical="center"/>
      <protection hidden="1"/>
    </xf>
    <xf numFmtId="10" fontId="37" fillId="0" borderId="0" xfId="7" applyNumberFormat="1" applyFont="1" applyFill="1" applyBorder="1" applyAlignment="1" applyProtection="1">
      <alignment vertical="center"/>
      <protection hidden="1"/>
    </xf>
    <xf numFmtId="10" fontId="38" fillId="4" borderId="11" xfId="7" applyNumberFormat="1" applyFont="1" applyFill="1" applyBorder="1" applyAlignment="1" applyProtection="1">
      <alignment horizontal="center" vertical="center" wrapText="1"/>
      <protection hidden="1"/>
    </xf>
    <xf numFmtId="164" fontId="37" fillId="3" borderId="11" xfId="9" quotePrefix="1" applyNumberFormat="1" applyFont="1" applyFill="1" applyBorder="1" applyAlignment="1" applyProtection="1">
      <alignment horizontal="center" vertical="center"/>
      <protection hidden="1"/>
    </xf>
    <xf numFmtId="39" fontId="36" fillId="3" borderId="11" xfId="0" applyFont="1" applyFill="1" applyBorder="1" applyAlignment="1" applyProtection="1">
      <alignment vertical="center"/>
      <protection hidden="1"/>
    </xf>
    <xf numFmtId="10" fontId="38" fillId="3" borderId="11" xfId="7" applyNumberFormat="1" applyFont="1" applyFill="1" applyBorder="1" applyAlignment="1" applyProtection="1">
      <alignment vertical="center"/>
      <protection hidden="1"/>
    </xf>
    <xf numFmtId="164" fontId="37" fillId="3" borderId="11" xfId="0" quotePrefix="1" applyNumberFormat="1" applyFont="1" applyFill="1" applyBorder="1" applyAlignment="1" applyProtection="1">
      <alignment horizontal="center" vertical="center"/>
      <protection hidden="1"/>
    </xf>
    <xf numFmtId="39" fontId="37" fillId="3" borderId="11" xfId="0" applyNumberFormat="1" applyFont="1" applyFill="1" applyBorder="1" applyAlignment="1" applyProtection="1">
      <alignment vertical="center"/>
      <protection hidden="1"/>
    </xf>
    <xf numFmtId="164" fontId="37" fillId="5" borderId="11" xfId="9" quotePrefix="1" applyNumberFormat="1" applyFont="1" applyFill="1" applyBorder="1" applyAlignment="1" applyProtection="1">
      <alignment horizontal="center" vertical="center"/>
      <protection hidden="1"/>
    </xf>
    <xf numFmtId="10" fontId="38" fillId="5" borderId="11" xfId="7" applyNumberFormat="1" applyFont="1" applyFill="1" applyBorder="1" applyAlignment="1" applyProtection="1">
      <alignment vertical="center"/>
      <protection hidden="1"/>
    </xf>
    <xf numFmtId="164" fontId="37" fillId="5" borderId="11" xfId="0" quotePrefix="1" applyNumberFormat="1" applyFont="1" applyFill="1" applyBorder="1" applyAlignment="1" applyProtection="1">
      <alignment horizontal="center" vertical="center"/>
      <protection hidden="1"/>
    </xf>
    <xf numFmtId="39" fontId="37" fillId="5" borderId="11" xfId="0" applyNumberFormat="1" applyFont="1" applyFill="1" applyBorder="1" applyAlignment="1" applyProtection="1">
      <alignment vertical="center"/>
      <protection hidden="1"/>
    </xf>
    <xf numFmtId="39" fontId="36" fillId="0" borderId="11" xfId="0" applyFont="1" applyFill="1" applyBorder="1" applyAlignment="1" applyProtection="1">
      <alignment vertical="center"/>
      <protection hidden="1"/>
    </xf>
    <xf numFmtId="10" fontId="37" fillId="0" borderId="11" xfId="7" applyNumberFormat="1" applyFont="1" applyFill="1" applyBorder="1" applyAlignment="1" applyProtection="1">
      <alignment vertical="center"/>
      <protection hidden="1"/>
    </xf>
    <xf numFmtId="164" fontId="37" fillId="8" borderId="11" xfId="0" quotePrefix="1" applyNumberFormat="1" applyFont="1" applyFill="1" applyBorder="1" applyAlignment="1" applyProtection="1">
      <alignment horizontal="center" vertical="center"/>
      <protection hidden="1"/>
    </xf>
    <xf numFmtId="39" fontId="37" fillId="0" borderId="11" xfId="0" applyNumberFormat="1" applyFont="1" applyFill="1" applyBorder="1" applyAlignment="1" applyProtection="1">
      <alignment vertical="center"/>
      <protection hidden="1"/>
    </xf>
    <xf numFmtId="164" fontId="37" fillId="0" borderId="11" xfId="15" applyFont="1" applyFill="1" applyBorder="1" applyAlignment="1" applyProtection="1">
      <alignment horizontal="right" vertical="center"/>
      <protection hidden="1"/>
    </xf>
    <xf numFmtId="39" fontId="36" fillId="0" borderId="1" xfId="0" applyFont="1" applyFill="1" applyBorder="1" applyAlignment="1" applyProtection="1">
      <alignment horizontal="center" vertical="center"/>
      <protection hidden="1"/>
    </xf>
    <xf numFmtId="4" fontId="39" fillId="0" borderId="11" xfId="2" applyNumberFormat="1" applyFont="1" applyFill="1" applyBorder="1" applyAlignment="1" applyProtection="1">
      <alignment horizontal="right" vertical="center"/>
      <protection hidden="1"/>
    </xf>
    <xf numFmtId="39" fontId="44" fillId="0" borderId="11" xfId="0" applyNumberFormat="1" applyFont="1" applyFill="1" applyBorder="1" applyAlignment="1" applyProtection="1">
      <alignment vertical="center"/>
      <protection hidden="1"/>
    </xf>
    <xf numFmtId="39" fontId="37" fillId="0" borderId="46" xfId="0" applyNumberFormat="1" applyFont="1" applyFill="1" applyBorder="1" applyAlignment="1" applyProtection="1">
      <alignment vertical="center"/>
      <protection hidden="1"/>
    </xf>
    <xf numFmtId="39" fontId="36" fillId="0" borderId="47" xfId="0" applyFont="1" applyFill="1" applyBorder="1" applyAlignment="1" applyProtection="1">
      <alignment vertical="center"/>
      <protection hidden="1"/>
    </xf>
    <xf numFmtId="39" fontId="36" fillId="0" borderId="12" xfId="0" applyFont="1" applyFill="1" applyBorder="1" applyAlignment="1" applyProtection="1">
      <alignment vertical="center"/>
      <protection hidden="1"/>
    </xf>
    <xf numFmtId="10" fontId="37" fillId="5" borderId="0" xfId="7" applyNumberFormat="1" applyFont="1" applyFill="1" applyBorder="1" applyAlignment="1" applyProtection="1">
      <alignment vertical="center"/>
      <protection hidden="1"/>
    </xf>
    <xf numFmtId="10" fontId="36" fillId="0" borderId="0" xfId="7" applyNumberFormat="1" applyFont="1" applyFill="1" applyBorder="1" applyAlignment="1" applyProtection="1">
      <alignment vertical="center" wrapText="1"/>
      <protection hidden="1"/>
    </xf>
    <xf numFmtId="10" fontId="36" fillId="0" borderId="0" xfId="7" applyNumberFormat="1" applyFont="1" applyFill="1" applyBorder="1" applyAlignment="1" applyProtection="1">
      <alignment vertical="center"/>
      <protection hidden="1"/>
    </xf>
    <xf numFmtId="39" fontId="36" fillId="0" borderId="0" xfId="11" applyFont="1" applyFill="1"/>
    <xf numFmtId="0" fontId="36" fillId="2" borderId="0" xfId="2" applyFont="1" applyFill="1"/>
    <xf numFmtId="0" fontId="36" fillId="0" borderId="11" xfId="2" applyFont="1" applyFill="1" applyBorder="1" applyAlignment="1">
      <alignment horizontal="center" vertical="top"/>
    </xf>
    <xf numFmtId="39" fontId="46" fillId="0" borderId="0" xfId="0" applyFont="1"/>
    <xf numFmtId="0" fontId="36" fillId="0" borderId="11" xfId="0" applyNumberFormat="1" applyFont="1" applyFill="1" applyBorder="1" applyAlignment="1">
      <alignment horizontal="left" vertical="top" wrapText="1"/>
    </xf>
    <xf numFmtId="4" fontId="36" fillId="0" borderId="11" xfId="2" applyNumberFormat="1" applyFont="1" applyFill="1" applyBorder="1" applyAlignment="1">
      <alignment horizontal="right" vertical="top"/>
    </xf>
    <xf numFmtId="0" fontId="36" fillId="0" borderId="11" xfId="2" applyFont="1" applyFill="1" applyBorder="1" applyAlignment="1">
      <alignment horizontal="center" vertical="top" wrapText="1"/>
    </xf>
    <xf numFmtId="4" fontId="36" fillId="5" borderId="11" xfId="2" applyNumberFormat="1" applyFont="1" applyFill="1" applyBorder="1" applyAlignment="1">
      <alignment horizontal="right" vertical="top"/>
    </xf>
    <xf numFmtId="4" fontId="36" fillId="0" borderId="11" xfId="2" applyNumberFormat="1" applyFont="1" applyFill="1" applyBorder="1" applyAlignment="1">
      <alignment horizontal="right" vertical="top" wrapText="1"/>
    </xf>
    <xf numFmtId="39" fontId="36" fillId="0" borderId="11" xfId="2" applyNumberFormat="1" applyFont="1" applyFill="1" applyBorder="1" applyAlignment="1">
      <alignment horizontal="center" vertical="top" wrapText="1"/>
    </xf>
    <xf numFmtId="0" fontId="36" fillId="0" borderId="11" xfId="6" applyFont="1" applyFill="1" applyBorder="1" applyAlignment="1">
      <alignment horizontal="left" vertical="top" wrapText="1"/>
    </xf>
    <xf numFmtId="0" fontId="36" fillId="5" borderId="11" xfId="6" applyFont="1" applyFill="1" applyBorder="1" applyAlignment="1">
      <alignment horizontal="left" vertical="top" wrapText="1"/>
    </xf>
    <xf numFmtId="0" fontId="36" fillId="5" borderId="11" xfId="6" applyFont="1" applyFill="1" applyBorder="1" applyAlignment="1">
      <alignment horizontal="center" vertical="top" wrapText="1"/>
    </xf>
    <xf numFmtId="0" fontId="36" fillId="0" borderId="0" xfId="2" applyFont="1" applyFill="1" applyBorder="1" applyAlignment="1">
      <alignment horizontal="left" vertical="top" wrapText="1"/>
    </xf>
    <xf numFmtId="39" fontId="36" fillId="0" borderId="11" xfId="0" applyNumberFormat="1" applyFont="1" applyFill="1" applyBorder="1" applyAlignment="1">
      <alignment horizontal="center" vertical="top" wrapText="1"/>
    </xf>
    <xf numFmtId="0" fontId="36" fillId="0" borderId="11" xfId="0" applyNumberFormat="1" applyFont="1" applyFill="1" applyBorder="1" applyAlignment="1">
      <alignment horizontal="center" vertical="top"/>
    </xf>
    <xf numFmtId="0" fontId="36" fillId="0" borderId="11" xfId="0" applyNumberFormat="1" applyFont="1" applyFill="1" applyBorder="1" applyAlignment="1">
      <alignment horizontal="center" vertical="top" wrapText="1"/>
    </xf>
    <xf numFmtId="4" fontId="36" fillId="5" borderId="11" xfId="2" applyNumberFormat="1" applyFont="1" applyFill="1" applyBorder="1" applyAlignment="1">
      <alignment horizontal="right" vertical="top" wrapText="1"/>
    </xf>
    <xf numFmtId="0" fontId="36" fillId="0" borderId="11" xfId="0" applyNumberFormat="1" applyFont="1" applyFill="1" applyBorder="1" applyAlignment="1">
      <alignment horizontal="justify" vertical="top" wrapText="1"/>
    </xf>
    <xf numFmtId="0" fontId="36" fillId="0" borderId="11" xfId="0" applyNumberFormat="1" applyFont="1" applyFill="1" applyBorder="1" applyAlignment="1">
      <alignment vertical="top" wrapText="1"/>
    </xf>
    <xf numFmtId="164" fontId="41" fillId="5" borderId="11" xfId="15" quotePrefix="1" applyFont="1" applyFill="1" applyBorder="1" applyAlignment="1">
      <alignment horizontal="right" vertical="top" wrapText="1"/>
    </xf>
    <xf numFmtId="0" fontId="36" fillId="0" borderId="11" xfId="2" applyFont="1" applyFill="1" applyBorder="1" applyAlignment="1">
      <alignment horizontal="left" vertical="top" wrapText="1"/>
    </xf>
    <xf numFmtId="0" fontId="41" fillId="0" borderId="11" xfId="2" applyFont="1" applyFill="1" applyBorder="1" applyAlignment="1">
      <alignment horizontal="center" vertical="top" wrapText="1"/>
    </xf>
    <xf numFmtId="164" fontId="36" fillId="0" borderId="11" xfId="9" applyFont="1" applyFill="1" applyBorder="1" applyAlignment="1">
      <alignment horizontal="right" vertical="top"/>
    </xf>
    <xf numFmtId="0" fontId="36" fillId="0" borderId="42" xfId="2" applyFont="1" applyFill="1" applyBorder="1" applyAlignment="1">
      <alignment horizontal="left" vertical="top" wrapText="1"/>
    </xf>
    <xf numFmtId="0" fontId="36" fillId="0" borderId="1" xfId="2" applyFont="1" applyFill="1" applyBorder="1" applyAlignment="1">
      <alignment horizontal="left" vertical="top" wrapText="1"/>
    </xf>
    <xf numFmtId="0" fontId="39" fillId="0" borderId="11" xfId="2" applyFont="1" applyFill="1" applyBorder="1" applyAlignment="1">
      <alignment horizontal="left" vertical="top" wrapText="1"/>
    </xf>
    <xf numFmtId="0" fontId="36" fillId="5" borderId="11" xfId="0" applyNumberFormat="1" applyFont="1" applyFill="1" applyBorder="1" applyAlignment="1">
      <alignment horizontal="center" vertical="top" wrapText="1"/>
    </xf>
    <xf numFmtId="2" fontId="36" fillId="0" borderId="11" xfId="0" applyNumberFormat="1" applyFont="1" applyFill="1" applyBorder="1" applyAlignment="1">
      <alignment vertical="top"/>
    </xf>
    <xf numFmtId="0" fontId="41" fillId="0" borderId="11" xfId="2" applyFont="1" applyFill="1" applyBorder="1" applyAlignment="1">
      <alignment horizontal="center" vertical="top"/>
    </xf>
    <xf numFmtId="39" fontId="36" fillId="5" borderId="11" xfId="2" applyNumberFormat="1" applyFont="1" applyFill="1" applyBorder="1" applyAlignment="1">
      <alignment horizontal="left" vertical="top" wrapText="1"/>
    </xf>
    <xf numFmtId="164" fontId="36" fillId="5" borderId="11" xfId="15" applyFont="1" applyFill="1" applyBorder="1" applyAlignment="1" applyProtection="1">
      <alignment vertical="top" wrapText="1"/>
      <protection hidden="1"/>
    </xf>
    <xf numFmtId="0" fontId="36" fillId="5" borderId="11" xfId="2" applyFont="1" applyFill="1" applyBorder="1" applyAlignment="1">
      <alignment horizontal="center" vertical="top"/>
    </xf>
    <xf numFmtId="39" fontId="36" fillId="0" borderId="11" xfId="0" quotePrefix="1" applyNumberFormat="1" applyFont="1" applyFill="1" applyBorder="1" applyAlignment="1">
      <alignment horizontal="right" vertical="top" wrapText="1"/>
    </xf>
    <xf numFmtId="2" fontId="36" fillId="0" borderId="11" xfId="2" applyNumberFormat="1" applyFont="1" applyFill="1" applyBorder="1" applyAlignment="1">
      <alignment horizontal="right" vertical="top"/>
    </xf>
    <xf numFmtId="4" fontId="36" fillId="0" borderId="11" xfId="0" applyNumberFormat="1" applyFont="1" applyFill="1" applyBorder="1" applyAlignment="1">
      <alignment horizontal="right" vertical="top"/>
    </xf>
    <xf numFmtId="0" fontId="39" fillId="0" borderId="11" xfId="2" applyFont="1" applyFill="1" applyBorder="1" applyAlignment="1">
      <alignment horizontal="center" vertical="top" wrapText="1"/>
    </xf>
    <xf numFmtId="0" fontId="39" fillId="0" borderId="11" xfId="2" applyFont="1" applyFill="1" applyBorder="1" applyAlignment="1">
      <alignment horizontal="center" vertical="top"/>
    </xf>
    <xf numFmtId="4" fontId="39" fillId="0" borderId="11" xfId="2" applyNumberFormat="1" applyFont="1" applyFill="1" applyBorder="1" applyAlignment="1">
      <alignment horizontal="right" vertical="top"/>
    </xf>
    <xf numFmtId="39" fontId="36" fillId="0" borderId="11" xfId="0" applyFont="1" applyFill="1" applyBorder="1" applyAlignment="1">
      <alignment vertical="top" wrapText="1"/>
    </xf>
    <xf numFmtId="0" fontId="36" fillId="5" borderId="11" xfId="2" applyFont="1" applyFill="1" applyBorder="1" applyAlignment="1">
      <alignment horizontal="center" vertical="top" wrapText="1"/>
    </xf>
    <xf numFmtId="0" fontId="41" fillId="0" borderId="11" xfId="2" applyFont="1" applyFill="1" applyBorder="1" applyAlignment="1">
      <alignment horizontal="left" vertical="top" wrapText="1"/>
    </xf>
    <xf numFmtId="0" fontId="36" fillId="0" borderId="0" xfId="0" applyNumberFormat="1" applyFont="1" applyFill="1" applyAlignment="1">
      <alignment vertical="top" wrapText="1"/>
    </xf>
    <xf numFmtId="0" fontId="36" fillId="0" borderId="11" xfId="6" applyFont="1" applyFill="1" applyBorder="1" applyAlignment="1">
      <alignment horizontal="center" vertical="top" wrapText="1"/>
    </xf>
    <xf numFmtId="0" fontId="36" fillId="5" borderId="11" xfId="2" applyFont="1" applyFill="1" applyBorder="1" applyAlignment="1">
      <alignment horizontal="left" vertical="top" wrapText="1"/>
    </xf>
    <xf numFmtId="0" fontId="36" fillId="0" borderId="50" xfId="0" applyNumberFormat="1" applyFont="1" applyFill="1" applyBorder="1" applyAlignment="1">
      <alignment horizontal="justify" vertical="top" wrapText="1"/>
    </xf>
    <xf numFmtId="0" fontId="36" fillId="5" borderId="0" xfId="2" applyFont="1" applyFill="1" applyBorder="1" applyAlignment="1">
      <alignment horizontal="right" vertical="top" wrapText="1"/>
    </xf>
    <xf numFmtId="0" fontId="36" fillId="5" borderId="0" xfId="2" applyFont="1" applyFill="1" applyBorder="1" applyAlignment="1">
      <alignment wrapText="1"/>
    </xf>
    <xf numFmtId="39" fontId="36" fillId="0" borderId="0" xfId="2" applyNumberFormat="1" applyFont="1" applyFill="1" applyBorder="1" applyAlignment="1">
      <alignment horizontal="center" vertical="top" wrapText="1"/>
    </xf>
    <xf numFmtId="0" fontId="36" fillId="0" borderId="0" xfId="6" applyFont="1" applyFill="1" applyBorder="1" applyAlignment="1">
      <alignment horizontal="left" vertical="top" wrapText="1"/>
    </xf>
    <xf numFmtId="39" fontId="36" fillId="0" borderId="0" xfId="0" applyNumberFormat="1" applyFont="1" applyFill="1" applyBorder="1" applyAlignment="1">
      <alignment horizontal="center" vertical="top" wrapText="1"/>
    </xf>
    <xf numFmtId="0" fontId="36" fillId="0" borderId="0" xfId="2" applyFont="1" applyFill="1" applyBorder="1" applyAlignment="1">
      <alignment horizontal="center" vertical="top"/>
    </xf>
    <xf numFmtId="4" fontId="36" fillId="0" borderId="0" xfId="2" applyNumberFormat="1" applyFont="1" applyFill="1" applyBorder="1" applyAlignment="1">
      <alignment horizontal="right" vertical="top" wrapText="1"/>
    </xf>
    <xf numFmtId="164" fontId="37" fillId="8" borderId="0" xfId="0" quotePrefix="1" applyNumberFormat="1" applyFont="1" applyFill="1" applyBorder="1" applyAlignment="1" applyProtection="1">
      <alignment horizontal="center" vertical="center"/>
      <protection hidden="1"/>
    </xf>
    <xf numFmtId="39" fontId="37" fillId="0" borderId="0" xfId="0" applyNumberFormat="1" applyFont="1" applyFill="1" applyBorder="1" applyAlignment="1" applyProtection="1">
      <alignment vertical="center"/>
      <protection hidden="1"/>
    </xf>
    <xf numFmtId="39" fontId="36" fillId="0" borderId="51" xfId="0" applyFont="1" applyFill="1" applyBorder="1" applyAlignment="1" applyProtection="1">
      <alignment vertical="center"/>
      <protection hidden="1"/>
    </xf>
    <xf numFmtId="39" fontId="46" fillId="0" borderId="11" xfId="0" applyFont="1" applyBorder="1"/>
    <xf numFmtId="4" fontId="36" fillId="5" borderId="0" xfId="2" applyNumberFormat="1" applyFont="1" applyFill="1" applyBorder="1" applyAlignment="1">
      <alignment horizontal="right" vertical="top"/>
    </xf>
    <xf numFmtId="0" fontId="36" fillId="5" borderId="11" xfId="6" applyNumberFormat="1" applyFont="1" applyFill="1" applyBorder="1" applyAlignment="1">
      <alignment horizontal="center" vertical="top" wrapText="1"/>
    </xf>
    <xf numFmtId="0" fontId="37" fillId="5" borderId="11" xfId="13" applyFont="1" applyFill="1" applyBorder="1" applyAlignment="1" applyProtection="1">
      <alignment vertical="top" wrapText="1"/>
      <protection hidden="1"/>
    </xf>
    <xf numFmtId="0" fontId="37" fillId="5" borderId="11" xfId="13" applyFont="1" applyFill="1" applyBorder="1" applyAlignment="1" applyProtection="1">
      <alignment horizontal="center" vertical="top" wrapText="1"/>
      <protection hidden="1"/>
    </xf>
    <xf numFmtId="4" fontId="37" fillId="5" borderId="11" xfId="15" applyNumberFormat="1" applyFont="1" applyFill="1" applyBorder="1" applyAlignment="1" applyProtection="1">
      <alignment vertical="top"/>
      <protection hidden="1"/>
    </xf>
    <xf numFmtId="0" fontId="41" fillId="5" borderId="11" xfId="2" applyFont="1" applyFill="1" applyBorder="1" applyAlignment="1">
      <alignment horizontal="center" vertical="top" wrapText="1"/>
    </xf>
    <xf numFmtId="39" fontId="36" fillId="5" borderId="11" xfId="2" applyNumberFormat="1" applyFont="1" applyFill="1" applyBorder="1" applyAlignment="1">
      <alignment horizontal="center" vertical="top" wrapText="1"/>
    </xf>
    <xf numFmtId="39" fontId="41" fillId="5" borderId="11" xfId="12" applyNumberFormat="1" applyFont="1" applyFill="1" applyBorder="1" applyAlignment="1" applyProtection="1">
      <alignment vertical="top" wrapText="1"/>
    </xf>
    <xf numFmtId="0" fontId="36" fillId="5" borderId="11" xfId="0" applyNumberFormat="1" applyFont="1" applyFill="1" applyBorder="1" applyAlignment="1">
      <alignment horizontal="center" vertical="top"/>
    </xf>
    <xf numFmtId="39" fontId="36" fillId="5" borderId="11" xfId="0" quotePrefix="1" applyNumberFormat="1" applyFont="1" applyFill="1" applyBorder="1" applyAlignment="1">
      <alignment horizontal="right" vertical="top" wrapText="1"/>
    </xf>
    <xf numFmtId="2" fontId="36" fillId="5" borderId="11" xfId="0" applyNumberFormat="1" applyFont="1" applyFill="1" applyBorder="1" applyAlignment="1">
      <alignment horizontal="right" vertical="top"/>
    </xf>
    <xf numFmtId="0" fontId="41" fillId="5" borderId="11" xfId="0" applyNumberFormat="1" applyFont="1" applyFill="1" applyBorder="1" applyAlignment="1">
      <alignment horizontal="left" vertical="top" wrapText="1"/>
    </xf>
    <xf numFmtId="0" fontId="41" fillId="5" borderId="11" xfId="0" applyNumberFormat="1" applyFont="1" applyFill="1" applyBorder="1" applyAlignment="1">
      <alignment horizontal="center" vertical="top" wrapText="1"/>
    </xf>
    <xf numFmtId="0" fontId="41" fillId="5" borderId="11" xfId="0" applyNumberFormat="1" applyFont="1" applyFill="1" applyBorder="1" applyAlignment="1">
      <alignment horizontal="center" vertical="top"/>
    </xf>
    <xf numFmtId="39" fontId="41" fillId="5" borderId="11" xfId="0" quotePrefix="1" applyNumberFormat="1" applyFont="1" applyFill="1" applyBorder="1" applyAlignment="1">
      <alignment horizontal="right" vertical="top" wrapText="1"/>
    </xf>
    <xf numFmtId="4" fontId="41" fillId="5" borderId="11" xfId="0" applyNumberFormat="1" applyFont="1" applyFill="1" applyBorder="1" applyAlignment="1">
      <alignment horizontal="right" vertical="top"/>
    </xf>
    <xf numFmtId="39" fontId="36" fillId="0" borderId="0" xfId="0" applyFont="1"/>
    <xf numFmtId="39" fontId="38" fillId="4" borderId="11" xfId="18" applyNumberFormat="1" applyFont="1" applyFill="1" applyBorder="1" applyAlignment="1" applyProtection="1">
      <alignment horizontal="center" vertical="center"/>
      <protection hidden="1"/>
    </xf>
    <xf numFmtId="0" fontId="36" fillId="5" borderId="11" xfId="18" applyFont="1" applyFill="1" applyBorder="1" applyAlignment="1" applyProtection="1">
      <alignment horizontal="center" vertical="center"/>
      <protection hidden="1"/>
    </xf>
    <xf numFmtId="0" fontId="36" fillId="5" borderId="11" xfId="18" applyFont="1" applyFill="1" applyBorder="1" applyAlignment="1" applyProtection="1">
      <alignment horizontal="center" vertical="top"/>
      <protection hidden="1"/>
    </xf>
    <xf numFmtId="39" fontId="0" fillId="0" borderId="0" xfId="0"/>
    <xf numFmtId="39" fontId="38" fillId="4" borderId="11" xfId="19" applyNumberFormat="1" applyFont="1" applyFill="1" applyBorder="1" applyAlignment="1" applyProtection="1">
      <alignment horizontal="center" vertical="center"/>
      <protection hidden="1"/>
    </xf>
    <xf numFmtId="164" fontId="38" fillId="4" borderId="11" xfId="15" applyFont="1" applyFill="1" applyBorder="1" applyAlignment="1" applyProtection="1">
      <alignment horizontal="center" vertical="center"/>
      <protection hidden="1"/>
    </xf>
    <xf numFmtId="4" fontId="38" fillId="4" borderId="11" xfId="15" applyNumberFormat="1" applyFont="1" applyFill="1" applyBorder="1" applyAlignment="1" applyProtection="1">
      <alignment horizontal="center" vertical="center" wrapText="1"/>
      <protection hidden="1"/>
    </xf>
    <xf numFmtId="164" fontId="38" fillId="4" borderId="11" xfId="15" applyFont="1" applyFill="1" applyBorder="1" applyAlignment="1" applyProtection="1">
      <alignment horizontal="center" vertical="center" wrapText="1"/>
      <protection hidden="1"/>
    </xf>
    <xf numFmtId="0" fontId="36" fillId="0" borderId="11" xfId="0" applyNumberFormat="1" applyFont="1" applyFill="1" applyBorder="1" applyAlignment="1">
      <alignment horizontal="left" vertical="top" wrapText="1"/>
    </xf>
    <xf numFmtId="0" fontId="36" fillId="5" borderId="11" xfId="19" applyFont="1" applyFill="1" applyBorder="1" applyAlignment="1" applyProtection="1">
      <alignment horizontal="center" vertical="center"/>
      <protection hidden="1"/>
    </xf>
    <xf numFmtId="0" fontId="36" fillId="0" borderId="11" xfId="2" applyFont="1" applyFill="1" applyBorder="1" applyAlignment="1">
      <alignment horizontal="center" vertical="top"/>
    </xf>
    <xf numFmtId="4" fontId="36" fillId="0" borderId="11" xfId="2" applyNumberFormat="1" applyFont="1" applyFill="1" applyBorder="1" applyAlignment="1">
      <alignment horizontal="right" vertical="top"/>
    </xf>
    <xf numFmtId="164" fontId="37" fillId="5" borderId="11" xfId="9" quotePrefix="1" applyNumberFormat="1" applyFont="1" applyFill="1" applyBorder="1" applyAlignment="1" applyProtection="1">
      <alignment horizontal="center" vertical="center"/>
      <protection hidden="1"/>
    </xf>
    <xf numFmtId="4" fontId="36" fillId="0" borderId="11" xfId="2" applyNumberFormat="1" applyFont="1" applyFill="1" applyBorder="1" applyAlignment="1">
      <alignment horizontal="right" vertical="top" wrapText="1"/>
    </xf>
    <xf numFmtId="39" fontId="36" fillId="4" borderId="11" xfId="0" applyFont="1" applyFill="1" applyBorder="1"/>
    <xf numFmtId="39" fontId="46" fillId="0" borderId="11" xfId="0" applyFont="1" applyBorder="1" applyAlignment="1">
      <alignment vertical="top" wrapText="1"/>
    </xf>
    <xf numFmtId="0" fontId="36" fillId="5" borderId="11" xfId="19" applyFont="1" applyFill="1" applyBorder="1" applyAlignment="1" applyProtection="1">
      <alignment horizontal="center" vertical="top"/>
      <protection hidden="1"/>
    </xf>
    <xf numFmtId="164" fontId="37" fillId="5" borderId="11" xfId="9" quotePrefix="1" applyNumberFormat="1" applyFont="1" applyFill="1" applyBorder="1" applyAlignment="1" applyProtection="1">
      <alignment horizontal="center" vertical="top"/>
      <protection hidden="1"/>
    </xf>
    <xf numFmtId="0" fontId="36" fillId="5" borderId="11" xfId="3" applyFont="1" applyFill="1" applyBorder="1" applyAlignment="1" applyProtection="1">
      <alignment horizontal="center" vertical="center"/>
      <protection hidden="1"/>
    </xf>
    <xf numFmtId="0" fontId="0" fillId="0" borderId="0" xfId="0" applyNumberFormat="1"/>
    <xf numFmtId="0" fontId="47" fillId="5" borderId="0" xfId="0" applyNumberFormat="1" applyFont="1" applyFill="1" applyBorder="1" applyAlignment="1">
      <alignment horizontal="left" vertical="center" wrapText="1"/>
    </xf>
    <xf numFmtId="0" fontId="46" fillId="0" borderId="0" xfId="0" applyNumberFormat="1" applyFont="1" applyAlignment="1">
      <alignment horizontal="center"/>
    </xf>
    <xf numFmtId="39" fontId="26" fillId="0" borderId="0" xfId="2" applyNumberFormat="1" applyFont="1" applyFill="1" applyBorder="1" applyAlignment="1" applyProtection="1">
      <alignment horizontal="center" vertical="center"/>
      <protection hidden="1"/>
    </xf>
    <xf numFmtId="167" fontId="26" fillId="0" borderId="0" xfId="10" applyNumberFormat="1" applyFont="1" applyFill="1" applyBorder="1" applyAlignment="1" applyProtection="1">
      <alignment horizontal="center" vertical="center"/>
      <protection hidden="1"/>
    </xf>
    <xf numFmtId="10" fontId="26" fillId="0" borderId="0" xfId="8" applyNumberFormat="1" applyFont="1" applyFill="1" applyBorder="1" applyAlignment="1" applyProtection="1">
      <alignment vertical="center"/>
      <protection hidden="1"/>
    </xf>
    <xf numFmtId="167" fontId="23" fillId="0" borderId="0" xfId="10" applyNumberFormat="1" applyFont="1" applyFill="1" applyBorder="1" applyAlignment="1" applyProtection="1">
      <alignment horizontal="center" vertical="center"/>
      <protection hidden="1"/>
    </xf>
    <xf numFmtId="167" fontId="26" fillId="0" borderId="0" xfId="10" applyNumberFormat="1" applyFont="1" applyFill="1" applyBorder="1" applyAlignment="1" applyProtection="1">
      <alignment vertical="center"/>
      <protection hidden="1"/>
    </xf>
    <xf numFmtId="0" fontId="36" fillId="0" borderId="0" xfId="0" applyNumberFormat="1" applyFont="1"/>
    <xf numFmtId="0" fontId="41" fillId="5" borderId="0" xfId="0" applyNumberFormat="1" applyFont="1" applyFill="1" applyAlignment="1">
      <alignment horizontal="center" vertical="center"/>
    </xf>
    <xf numFmtId="0" fontId="36" fillId="5" borderId="11" xfId="13" applyFont="1" applyFill="1" applyBorder="1" applyAlignment="1" applyProtection="1">
      <alignment horizontal="center" vertical="top" wrapText="1"/>
      <protection hidden="1"/>
    </xf>
    <xf numFmtId="39" fontId="13" fillId="0" borderId="0" xfId="0" applyFont="1" applyFill="1" applyBorder="1" applyAlignment="1" applyProtection="1">
      <alignment vertical="center"/>
      <protection hidden="1"/>
    </xf>
    <xf numFmtId="39" fontId="23" fillId="0" borderId="0" xfId="0" applyNumberFormat="1" applyFont="1" applyFill="1" applyAlignment="1" applyProtection="1">
      <alignment vertical="center"/>
      <protection hidden="1"/>
    </xf>
    <xf numFmtId="4" fontId="23" fillId="0" borderId="14" xfId="0" applyNumberFormat="1" applyFont="1" applyFill="1" applyBorder="1" applyAlignment="1" applyProtection="1">
      <alignment horizontal="right" vertical="center"/>
      <protection hidden="1"/>
    </xf>
    <xf numFmtId="39" fontId="13" fillId="5" borderId="0" xfId="0" applyFont="1" applyFill="1" applyBorder="1" applyAlignment="1" applyProtection="1">
      <alignment vertical="center"/>
      <protection hidden="1"/>
    </xf>
    <xf numFmtId="0" fontId="11" fillId="0" borderId="11" xfId="0" applyNumberFormat="1" applyFont="1" applyFill="1" applyBorder="1" applyAlignment="1">
      <alignment horizontal="left" vertical="top" wrapText="1"/>
    </xf>
    <xf numFmtId="39" fontId="46" fillId="0" borderId="11" xfId="0" applyFont="1" applyBorder="1"/>
    <xf numFmtId="0" fontId="36" fillId="0" borderId="11" xfId="0" applyNumberFormat="1" applyFont="1" applyFill="1" applyBorder="1" applyAlignment="1">
      <alignment horizontal="left" vertical="top" wrapText="1"/>
    </xf>
    <xf numFmtId="4" fontId="36" fillId="0" borderId="11" xfId="2" applyNumberFormat="1" applyFont="1" applyFill="1" applyBorder="1" applyAlignment="1">
      <alignment horizontal="right" vertical="top"/>
    </xf>
    <xf numFmtId="4" fontId="36" fillId="0" borderId="11" xfId="2" applyNumberFormat="1" applyFont="1" applyFill="1" applyBorder="1" applyAlignment="1">
      <alignment horizontal="right" vertical="top" wrapText="1"/>
    </xf>
    <xf numFmtId="39" fontId="36" fillId="4" borderId="11" xfId="0" applyFont="1" applyFill="1" applyBorder="1"/>
    <xf numFmtId="0" fontId="36" fillId="5" borderId="11" xfId="2" applyFont="1" applyFill="1" applyBorder="1" applyAlignment="1">
      <alignment horizontal="center" vertical="top" wrapText="1"/>
    </xf>
    <xf numFmtId="164" fontId="11" fillId="5" borderId="11" xfId="37" applyFont="1" applyFill="1" applyBorder="1" applyAlignment="1" applyProtection="1">
      <alignment vertical="center"/>
      <protection hidden="1"/>
    </xf>
    <xf numFmtId="39" fontId="11" fillId="5" borderId="11" xfId="25" quotePrefix="1" applyNumberFormat="1" applyFont="1" applyFill="1" applyBorder="1" applyAlignment="1">
      <alignment horizontal="right" vertical="top" wrapText="1"/>
    </xf>
    <xf numFmtId="0" fontId="36" fillId="0" borderId="11" xfId="2" applyFont="1" applyFill="1" applyBorder="1" applyAlignment="1">
      <alignment horizontal="center" vertical="top"/>
    </xf>
    <xf numFmtId="4" fontId="36" fillId="0" borderId="11" xfId="2" applyNumberFormat="1" applyFont="1" applyFill="1" applyBorder="1" applyAlignment="1">
      <alignment horizontal="right" vertical="top"/>
    </xf>
    <xf numFmtId="4" fontId="36" fillId="0" borderId="11" xfId="2" applyNumberFormat="1" applyFont="1" applyFill="1" applyBorder="1" applyAlignment="1">
      <alignment horizontal="right" vertical="top" wrapText="1"/>
    </xf>
    <xf numFmtId="0" fontId="36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4" fontId="11" fillId="0" borderId="11" xfId="2" applyNumberFormat="1" applyFont="1" applyFill="1" applyBorder="1" applyAlignment="1">
      <alignment horizontal="right" vertical="top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4" fontId="36" fillId="0" borderId="11" xfId="2" applyNumberFormat="1" applyFont="1" applyFill="1" applyBorder="1" applyAlignment="1">
      <alignment horizontal="right" vertical="top"/>
    </xf>
    <xf numFmtId="0" fontId="11" fillId="0" borderId="11" xfId="2" applyFont="1" applyFill="1" applyBorder="1" applyAlignment="1">
      <alignment horizontal="left" vertical="top" wrapText="1"/>
    </xf>
    <xf numFmtId="0" fontId="11" fillId="5" borderId="11" xfId="2" applyFont="1" applyFill="1" applyBorder="1" applyAlignment="1">
      <alignment horizontal="center" vertical="top" wrapText="1"/>
    </xf>
    <xf numFmtId="4" fontId="11" fillId="0" borderId="11" xfId="2" applyNumberFormat="1" applyFont="1" applyFill="1" applyBorder="1" applyAlignment="1">
      <alignment horizontal="right" vertical="top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146" applyNumberFormat="1" applyFont="1" applyFill="1" applyBorder="1" applyAlignment="1">
      <alignment vertical="top" wrapText="1"/>
    </xf>
    <xf numFmtId="0" fontId="11" fillId="5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156" applyNumberFormat="1" applyFont="1" applyFill="1" applyBorder="1" applyAlignment="1">
      <alignment vertical="top" wrapText="1"/>
    </xf>
    <xf numFmtId="0" fontId="11" fillId="5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166" applyNumberFormat="1" applyFont="1" applyFill="1" applyBorder="1" applyAlignment="1">
      <alignment vertical="top" wrapText="1"/>
    </xf>
    <xf numFmtId="0" fontId="11" fillId="5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center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1" xfId="185" applyNumberFormat="1" applyFont="1" applyFill="1" applyBorder="1" applyAlignment="1">
      <alignment vertical="top" wrapText="1"/>
    </xf>
    <xf numFmtId="0" fontId="11" fillId="5" borderId="11" xfId="2" applyFont="1" applyFill="1" applyBorder="1" applyAlignment="1">
      <alignment horizontal="center" vertical="top" wrapText="1"/>
    </xf>
    <xf numFmtId="4" fontId="11" fillId="5" borderId="11" xfId="2" applyNumberFormat="1" applyFont="1" applyFill="1" applyBorder="1" applyAlignment="1">
      <alignment horizontal="right" vertical="top"/>
    </xf>
    <xf numFmtId="2" fontId="36" fillId="5" borderId="11" xfId="3" applyNumberFormat="1" applyFont="1" applyFill="1" applyBorder="1" applyAlignment="1" applyProtection="1">
      <alignment horizontal="right" vertical="top"/>
      <protection hidden="1"/>
    </xf>
    <xf numFmtId="4" fontId="41" fillId="5" borderId="11" xfId="2" applyNumberFormat="1" applyFont="1" applyFill="1" applyBorder="1" applyAlignment="1">
      <alignment horizontal="right" vertical="top"/>
    </xf>
    <xf numFmtId="0" fontId="11" fillId="0" borderId="11" xfId="2" applyFont="1" applyFill="1" applyBorder="1" applyAlignment="1">
      <alignment horizontal="center" vertical="top" wrapText="1"/>
    </xf>
    <xf numFmtId="4" fontId="36" fillId="5" borderId="11" xfId="2" applyNumberFormat="1" applyFont="1" applyFill="1" applyBorder="1" applyAlignment="1">
      <alignment horizontal="right" vertical="top"/>
    </xf>
    <xf numFmtId="4" fontId="11" fillId="0" borderId="11" xfId="2" applyNumberFormat="1" applyFont="1" applyFill="1" applyBorder="1" applyAlignment="1">
      <alignment horizontal="right" vertical="top"/>
    </xf>
    <xf numFmtId="4" fontId="11" fillId="0" borderId="11" xfId="2" applyNumberFormat="1" applyFont="1" applyFill="1" applyBorder="1" applyAlignment="1">
      <alignment horizontal="right" vertical="top"/>
    </xf>
    <xf numFmtId="4" fontId="36" fillId="5" borderId="11" xfId="2" applyNumberFormat="1" applyFont="1" applyFill="1" applyBorder="1" applyAlignment="1">
      <alignment horizontal="right" vertical="top"/>
    </xf>
    <xf numFmtId="4" fontId="11" fillId="0" borderId="11" xfId="2" applyNumberFormat="1" applyFont="1" applyFill="1" applyBorder="1" applyAlignment="1">
      <alignment horizontal="right" vertical="top"/>
    </xf>
    <xf numFmtId="4" fontId="36" fillId="5" borderId="11" xfId="2" applyNumberFormat="1" applyFont="1" applyFill="1" applyBorder="1" applyAlignment="1">
      <alignment horizontal="right" vertical="top"/>
    </xf>
    <xf numFmtId="0" fontId="11" fillId="0" borderId="11" xfId="6" applyFont="1" applyFill="1" applyBorder="1" applyAlignment="1">
      <alignment horizontal="center" vertical="top" wrapText="1"/>
    </xf>
    <xf numFmtId="0" fontId="11" fillId="0" borderId="11" xfId="240" applyNumberFormat="1" applyFont="1" applyFill="1" applyBorder="1" applyAlignment="1">
      <alignment vertical="top" wrapText="1"/>
    </xf>
    <xf numFmtId="39" fontId="46" fillId="0" borderId="11" xfId="0" applyFont="1" applyBorder="1" applyAlignment="1">
      <alignment horizontal="center" vertical="center"/>
    </xf>
    <xf numFmtId="0" fontId="11" fillId="0" borderId="11" xfId="2" applyFont="1" applyFill="1" applyBorder="1" applyAlignment="1">
      <alignment horizontal="center" vertical="top" wrapText="1"/>
    </xf>
    <xf numFmtId="4" fontId="36" fillId="0" borderId="11" xfId="2" applyNumberFormat="1" applyFont="1" applyFill="1" applyBorder="1" applyAlignment="1">
      <alignment horizontal="right" vertical="top"/>
    </xf>
    <xf numFmtId="0" fontId="36" fillId="0" borderId="11" xfId="2" applyFont="1" applyFill="1" applyBorder="1" applyAlignment="1">
      <alignment horizontal="center" vertical="top" wrapText="1"/>
    </xf>
    <xf numFmtId="4" fontId="36" fillId="5" borderId="11" xfId="2" applyNumberFormat="1" applyFont="1" applyFill="1" applyBorder="1" applyAlignment="1">
      <alignment horizontal="right" vertical="top"/>
    </xf>
    <xf numFmtId="39" fontId="46" fillId="0" borderId="11" xfId="0" applyFont="1" applyBorder="1" applyAlignment="1">
      <alignment wrapText="1"/>
    </xf>
    <xf numFmtId="0" fontId="11" fillId="0" borderId="11" xfId="2" applyFont="1" applyFill="1" applyBorder="1" applyAlignment="1">
      <alignment horizontal="left" vertical="top" wrapText="1"/>
    </xf>
    <xf numFmtId="4" fontId="36" fillId="5" borderId="11" xfId="2" applyNumberFormat="1" applyFont="1" applyFill="1" applyBorder="1" applyAlignment="1">
      <alignment horizontal="right" vertical="top"/>
    </xf>
    <xf numFmtId="0" fontId="36" fillId="5" borderId="11" xfId="2" applyFont="1" applyFill="1" applyBorder="1" applyAlignment="1">
      <alignment horizontal="center" vertical="top" wrapText="1"/>
    </xf>
    <xf numFmtId="164" fontId="37" fillId="5" borderId="11" xfId="15" applyFont="1" applyFill="1" applyBorder="1" applyAlignment="1" applyProtection="1">
      <alignment horizontal="right" vertical="center"/>
      <protection hidden="1"/>
    </xf>
    <xf numFmtId="0" fontId="36" fillId="0" borderId="11" xfId="2" applyFont="1" applyFill="1" applyBorder="1" applyAlignment="1">
      <alignment horizontal="center" vertical="center"/>
    </xf>
    <xf numFmtId="39" fontId="46" fillId="9" borderId="0" xfId="0" applyFont="1" applyFill="1" applyAlignment="1">
      <alignment horizontal="center" vertical="center" wrapText="1"/>
    </xf>
    <xf numFmtId="0" fontId="27" fillId="0" borderId="9" xfId="9" applyNumberFormat="1" applyFont="1" applyFill="1" applyBorder="1" applyAlignment="1" applyProtection="1">
      <alignment horizontal="center" vertical="center" wrapText="1"/>
      <protection hidden="1"/>
    </xf>
    <xf numFmtId="164" fontId="23" fillId="0" borderId="10" xfId="9" applyFont="1" applyFill="1" applyBorder="1" applyAlignment="1" applyProtection="1">
      <alignment horizontal="right" vertical="center"/>
      <protection hidden="1"/>
    </xf>
    <xf numFmtId="10" fontId="23" fillId="0" borderId="23" xfId="8" applyNumberFormat="1" applyFont="1" applyFill="1" applyBorder="1" applyAlignment="1" applyProtection="1">
      <alignment vertical="center"/>
      <protection hidden="1"/>
    </xf>
    <xf numFmtId="10" fontId="26" fillId="0" borderId="26" xfId="8" applyNumberFormat="1" applyFont="1" applyFill="1" applyBorder="1" applyAlignment="1" applyProtection="1">
      <alignment vertical="center"/>
      <protection hidden="1"/>
    </xf>
    <xf numFmtId="9" fontId="23" fillId="0" borderId="11" xfId="7" applyNumberFormat="1" applyFont="1" applyFill="1" applyBorder="1" applyAlignment="1" applyProtection="1">
      <alignment vertical="center"/>
      <protection locked="0"/>
    </xf>
    <xf numFmtId="4" fontId="23" fillId="0" borderId="14" xfId="9" applyNumberFormat="1" applyFont="1" applyFill="1" applyBorder="1" applyAlignment="1" applyProtection="1">
      <alignment vertical="center"/>
      <protection hidden="1"/>
    </xf>
    <xf numFmtId="0" fontId="27" fillId="6" borderId="9" xfId="9" applyNumberFormat="1" applyFont="1" applyFill="1" applyBorder="1" applyAlignment="1" applyProtection="1">
      <alignment horizontal="center" vertical="center" wrapText="1"/>
      <protection hidden="1"/>
    </xf>
    <xf numFmtId="4" fontId="23" fillId="0" borderId="0" xfId="9" applyNumberFormat="1" applyFont="1" applyFill="1" applyBorder="1" applyAlignment="1" applyProtection="1">
      <alignment vertical="center"/>
      <protection hidden="1"/>
    </xf>
    <xf numFmtId="0" fontId="27" fillId="7" borderId="11" xfId="9" applyNumberFormat="1" applyFont="1" applyFill="1" applyBorder="1" applyAlignment="1" applyProtection="1">
      <alignment horizontal="center" vertical="center" wrapText="1"/>
      <protection hidden="1"/>
    </xf>
    <xf numFmtId="0" fontId="27" fillId="7" borderId="10" xfId="9" applyNumberFormat="1" applyFont="1" applyFill="1" applyBorder="1" applyAlignment="1" applyProtection="1">
      <alignment horizontal="center" vertical="center" wrapText="1"/>
      <protection hidden="1"/>
    </xf>
    <xf numFmtId="0" fontId="27" fillId="7" borderId="9" xfId="9" applyNumberFormat="1" applyFont="1" applyFill="1" applyBorder="1" applyAlignment="1" applyProtection="1">
      <alignment horizontal="center" vertical="center" wrapText="1"/>
      <protection hidden="1"/>
    </xf>
    <xf numFmtId="4" fontId="11" fillId="5" borderId="11" xfId="2" applyNumberFormat="1" applyFont="1" applyFill="1" applyBorder="1" applyAlignment="1">
      <alignment horizontal="right" vertical="top"/>
    </xf>
    <xf numFmtId="0" fontId="36" fillId="0" borderId="11" xfId="2" applyFont="1" applyFill="1" applyBorder="1" applyAlignment="1">
      <alignment horizontal="center" vertical="top"/>
    </xf>
    <xf numFmtId="4" fontId="36" fillId="0" borderId="11" xfId="2" applyNumberFormat="1" applyFont="1" applyFill="1" applyBorder="1" applyAlignment="1">
      <alignment horizontal="right" vertical="top"/>
    </xf>
    <xf numFmtId="164" fontId="37" fillId="5" borderId="11" xfId="9" quotePrefix="1" applyNumberFormat="1" applyFont="1" applyFill="1" applyBorder="1" applyAlignment="1" applyProtection="1">
      <alignment horizontal="center" vertical="center"/>
      <protection hidden="1"/>
    </xf>
    <xf numFmtId="4" fontId="36" fillId="0" borderId="11" xfId="2" applyNumberFormat="1" applyFont="1" applyFill="1" applyBorder="1" applyAlignment="1">
      <alignment horizontal="right" vertical="top" wrapText="1"/>
    </xf>
    <xf numFmtId="4" fontId="36" fillId="5" borderId="11" xfId="2" applyNumberFormat="1" applyFont="1" applyFill="1" applyBorder="1" applyAlignment="1">
      <alignment horizontal="right" vertical="top"/>
    </xf>
    <xf numFmtId="0" fontId="36" fillId="5" borderId="11" xfId="2" applyFont="1" applyFill="1" applyBorder="1" applyAlignment="1">
      <alignment horizontal="center" vertical="top" wrapText="1"/>
    </xf>
    <xf numFmtId="0" fontId="27" fillId="5" borderId="11" xfId="9" applyNumberFormat="1" applyFont="1" applyFill="1" applyBorder="1" applyAlignment="1" applyProtection="1">
      <alignment horizontal="center" vertical="center" wrapText="1"/>
      <protection hidden="1"/>
    </xf>
    <xf numFmtId="0" fontId="27" fillId="5" borderId="9" xfId="9" applyNumberFormat="1" applyFont="1" applyFill="1" applyBorder="1" applyAlignment="1" applyProtection="1">
      <alignment horizontal="center" vertical="center" wrapText="1"/>
      <protection hidden="1"/>
    </xf>
    <xf numFmtId="0" fontId="27" fillId="5" borderId="10" xfId="9" applyNumberFormat="1" applyFont="1" applyFill="1" applyBorder="1" applyAlignment="1" applyProtection="1">
      <alignment horizontal="center" vertical="center" wrapText="1"/>
      <protection hidden="1"/>
    </xf>
    <xf numFmtId="168" fontId="23" fillId="0" borderId="11" xfId="0" applyNumberFormat="1" applyFont="1" applyFill="1" applyBorder="1" applyAlignment="1" applyProtection="1">
      <alignment horizontal="right" vertical="center"/>
      <protection locked="0"/>
    </xf>
    <xf numFmtId="167" fontId="23" fillId="0" borderId="52" xfId="10" applyNumberFormat="1" applyFont="1" applyFill="1" applyBorder="1" applyAlignment="1" applyProtection="1">
      <alignment horizontal="center" vertical="center"/>
      <protection hidden="1"/>
    </xf>
    <xf numFmtId="0" fontId="27" fillId="5" borderId="12" xfId="9" applyNumberFormat="1" applyFont="1" applyFill="1" applyBorder="1" applyAlignment="1" applyProtection="1">
      <alignment horizontal="center" vertical="center" wrapText="1"/>
      <protection hidden="1"/>
    </xf>
    <xf numFmtId="0" fontId="16" fillId="3" borderId="11" xfId="272" applyFont="1" applyFill="1" applyBorder="1" applyAlignment="1" applyProtection="1">
      <alignment vertical="center" wrapText="1"/>
      <protection hidden="1"/>
    </xf>
    <xf numFmtId="0" fontId="11" fillId="0" borderId="11" xfId="2" applyFont="1" applyFill="1" applyBorder="1" applyAlignment="1">
      <alignment horizontal="left" vertical="top" wrapText="1"/>
    </xf>
    <xf numFmtId="0" fontId="36" fillId="0" borderId="11" xfId="3" applyFont="1" applyFill="1" applyBorder="1" applyAlignment="1" applyProtection="1">
      <alignment horizontal="right" vertical="center"/>
      <protection hidden="1"/>
    </xf>
    <xf numFmtId="9" fontId="29" fillId="0" borderId="0" xfId="7" applyNumberFormat="1" applyFont="1" applyFill="1" applyBorder="1" applyAlignment="1" applyProtection="1">
      <alignment vertical="center"/>
      <protection locked="0"/>
    </xf>
    <xf numFmtId="0" fontId="11" fillId="0" borderId="11" xfId="2" applyFont="1" applyFill="1" applyBorder="1" applyAlignment="1">
      <alignment horizontal="center" vertical="top"/>
    </xf>
    <xf numFmtId="0" fontId="11" fillId="0" borderId="11" xfId="271" applyFont="1" applyFill="1" applyBorder="1" applyAlignment="1" applyProtection="1">
      <alignment horizontal="right" vertical="top" wrapText="1"/>
      <protection hidden="1"/>
    </xf>
    <xf numFmtId="0" fontId="36" fillId="0" borderId="11" xfId="2" applyFont="1" applyFill="1" applyBorder="1" applyAlignment="1">
      <alignment horizontal="center" vertical="top"/>
    </xf>
    <xf numFmtId="9" fontId="23" fillId="7" borderId="9" xfId="0" applyNumberFormat="1" applyFont="1" applyFill="1" applyBorder="1" applyAlignment="1" applyProtection="1">
      <alignment vertical="center"/>
      <protection hidden="1"/>
    </xf>
    <xf numFmtId="164" fontId="29" fillId="0" borderId="0" xfId="9" applyFont="1" applyFill="1" applyBorder="1" applyAlignment="1" applyProtection="1">
      <alignment vertical="center"/>
      <protection locked="0"/>
    </xf>
    <xf numFmtId="0" fontId="36" fillId="0" borderId="11" xfId="3" applyFont="1" applyFill="1" applyBorder="1" applyAlignment="1" applyProtection="1">
      <alignment horizontal="right" vertical="top"/>
      <protection hidden="1"/>
    </xf>
    <xf numFmtId="39" fontId="19" fillId="3" borderId="0" xfId="3" applyNumberFormat="1" applyFont="1" applyFill="1" applyBorder="1" applyAlignment="1" applyProtection="1">
      <alignment horizontal="center" vertical="center"/>
      <protection hidden="1"/>
    </xf>
    <xf numFmtId="10" fontId="14" fillId="3" borderId="0" xfId="7" applyNumberFormat="1" applyFont="1" applyFill="1" applyBorder="1" applyAlignment="1" applyProtection="1">
      <alignment vertical="center"/>
      <protection hidden="1"/>
    </xf>
    <xf numFmtId="166" fontId="26" fillId="0" borderId="12" xfId="0" applyNumberFormat="1" applyFont="1" applyFill="1" applyBorder="1" applyAlignment="1" applyProtection="1">
      <alignment horizontal="center" vertical="center"/>
      <protection hidden="1"/>
    </xf>
    <xf numFmtId="10" fontId="26" fillId="0" borderId="11" xfId="0" applyNumberFormat="1" applyFont="1" applyFill="1" applyBorder="1" applyAlignment="1" applyProtection="1">
      <alignment horizontal="center" vertical="center"/>
      <protection hidden="1"/>
    </xf>
    <xf numFmtId="39" fontId="26" fillId="0" borderId="11" xfId="0" applyNumberFormat="1" applyFont="1" applyFill="1" applyBorder="1" applyAlignment="1" applyProtection="1">
      <alignment horizontal="center" vertical="center"/>
      <protection hidden="1"/>
    </xf>
    <xf numFmtId="164" fontId="23" fillId="0" borderId="11" xfId="9" applyFont="1" applyFill="1" applyBorder="1" applyAlignment="1" applyProtection="1">
      <alignment horizontal="right" vertical="center"/>
      <protection hidden="1"/>
    </xf>
    <xf numFmtId="4" fontId="23" fillId="0" borderId="11" xfId="0" applyNumberFormat="1" applyFont="1" applyFill="1" applyBorder="1" applyAlignment="1" applyProtection="1">
      <alignment horizontal="right" vertical="center"/>
      <protection hidden="1"/>
    </xf>
    <xf numFmtId="39" fontId="26" fillId="0" borderId="11" xfId="0" applyNumberFormat="1" applyFont="1" applyFill="1" applyBorder="1" applyAlignment="1" applyProtection="1">
      <alignment horizontal="right" vertical="center"/>
      <protection hidden="1"/>
    </xf>
    <xf numFmtId="4" fontId="23" fillId="7" borderId="14" xfId="0" applyNumberFormat="1" applyFont="1" applyFill="1" applyBorder="1" applyAlignment="1" applyProtection="1">
      <alignment horizontal="right" vertical="center"/>
      <protection hidden="1"/>
    </xf>
    <xf numFmtId="4" fontId="23" fillId="7" borderId="11" xfId="0" applyNumberFormat="1" applyFont="1" applyFill="1" applyBorder="1" applyAlignment="1" applyProtection="1">
      <alignment horizontal="right" vertical="center"/>
      <protection hidden="1"/>
    </xf>
    <xf numFmtId="0" fontId="36" fillId="0" borderId="44" xfId="2" applyFont="1" applyFill="1" applyBorder="1" applyAlignment="1">
      <alignment horizontal="center" vertical="top"/>
    </xf>
    <xf numFmtId="164" fontId="43" fillId="0" borderId="44" xfId="10" applyFont="1" applyFill="1" applyBorder="1" applyAlignment="1" applyProtection="1">
      <alignment horizontal="center" vertical="center"/>
      <protection hidden="1"/>
    </xf>
    <xf numFmtId="164" fontId="43" fillId="0" borderId="1" xfId="10" applyFont="1" applyFill="1" applyBorder="1" applyAlignment="1" applyProtection="1">
      <alignment horizontal="center" vertical="center"/>
      <protection hidden="1"/>
    </xf>
    <xf numFmtId="164" fontId="43" fillId="0" borderId="42" xfId="10" applyFont="1" applyFill="1" applyBorder="1" applyAlignment="1" applyProtection="1">
      <alignment horizontal="center" vertical="center"/>
      <protection hidden="1"/>
    </xf>
    <xf numFmtId="0" fontId="39" fillId="5" borderId="0" xfId="2" applyFont="1" applyFill="1" applyBorder="1" applyAlignment="1">
      <alignment horizontal="left" wrapText="1"/>
    </xf>
    <xf numFmtId="10" fontId="37" fillId="0" borderId="34" xfId="7" applyNumberFormat="1" applyFont="1" applyFill="1" applyBorder="1" applyAlignment="1" applyProtection="1">
      <alignment horizontal="center" vertical="center"/>
      <protection hidden="1"/>
    </xf>
    <xf numFmtId="10" fontId="37" fillId="0" borderId="29" xfId="7" applyNumberFormat="1" applyFont="1" applyFill="1" applyBorder="1" applyAlignment="1" applyProtection="1">
      <alignment horizontal="center" vertical="center"/>
      <protection hidden="1"/>
    </xf>
    <xf numFmtId="10" fontId="37" fillId="0" borderId="35" xfId="7" applyNumberFormat="1" applyFont="1" applyFill="1" applyBorder="1" applyAlignment="1" applyProtection="1">
      <alignment horizontal="center" vertical="center"/>
      <protection hidden="1"/>
    </xf>
    <xf numFmtId="10" fontId="37" fillId="0" borderId="10" xfId="7" applyNumberFormat="1" applyFont="1" applyFill="1" applyBorder="1" applyAlignment="1" applyProtection="1">
      <alignment horizontal="center" vertical="center"/>
      <protection hidden="1"/>
    </xf>
    <xf numFmtId="10" fontId="37" fillId="0" borderId="14" xfId="7" applyNumberFormat="1" applyFont="1" applyFill="1" applyBorder="1" applyAlignment="1" applyProtection="1">
      <alignment horizontal="center" vertical="center"/>
      <protection hidden="1"/>
    </xf>
    <xf numFmtId="10" fontId="37" fillId="0" borderId="9" xfId="7" applyNumberFormat="1" applyFont="1" applyFill="1" applyBorder="1" applyAlignment="1" applyProtection="1">
      <alignment horizontal="center" vertical="center"/>
      <protection hidden="1"/>
    </xf>
    <xf numFmtId="10" fontId="38" fillId="0" borderId="5" xfId="7" applyNumberFormat="1" applyFont="1" applyFill="1" applyBorder="1" applyAlignment="1" applyProtection="1">
      <alignment horizontal="center" vertical="center"/>
      <protection hidden="1"/>
    </xf>
    <xf numFmtId="10" fontId="38" fillId="0" borderId="49" xfId="7" applyNumberFormat="1" applyFont="1" applyFill="1" applyBorder="1" applyAlignment="1" applyProtection="1">
      <alignment horizontal="center" vertical="center"/>
      <protection hidden="1"/>
    </xf>
    <xf numFmtId="10" fontId="38" fillId="0" borderId="4" xfId="7" applyNumberFormat="1" applyFont="1" applyFill="1" applyBorder="1" applyAlignment="1" applyProtection="1">
      <alignment horizontal="center" vertical="center"/>
      <protection hidden="1"/>
    </xf>
    <xf numFmtId="39" fontId="39" fillId="5" borderId="0" xfId="3" applyNumberFormat="1" applyFont="1" applyFill="1" applyBorder="1" applyAlignment="1" applyProtection="1">
      <alignment horizontal="left" vertical="center" wrapText="1"/>
      <protection hidden="1"/>
    </xf>
    <xf numFmtId="0" fontId="39" fillId="2" borderId="0" xfId="2" applyFont="1" applyFill="1" applyBorder="1" applyAlignment="1">
      <alignment horizontal="left" wrapText="1"/>
    </xf>
    <xf numFmtId="164" fontId="39" fillId="0" borderId="48" xfId="10" applyFont="1" applyFill="1" applyBorder="1" applyAlignment="1" applyProtection="1">
      <alignment horizontal="right" vertical="center" wrapText="1"/>
      <protection hidden="1"/>
    </xf>
    <xf numFmtId="164" fontId="39" fillId="0" borderId="49" xfId="10" applyFont="1" applyFill="1" applyBorder="1" applyAlignment="1" applyProtection="1">
      <alignment horizontal="right" vertical="center" wrapText="1"/>
      <protection hidden="1"/>
    </xf>
    <xf numFmtId="164" fontId="39" fillId="0" borderId="4" xfId="10" applyFont="1" applyFill="1" applyBorder="1" applyAlignment="1" applyProtection="1">
      <alignment horizontal="right" vertical="center" wrapText="1"/>
      <protection hidden="1"/>
    </xf>
    <xf numFmtId="39" fontId="36" fillId="0" borderId="44" xfId="0" applyFont="1" applyFill="1" applyBorder="1" applyAlignment="1" applyProtection="1">
      <alignment horizontal="center" vertical="center"/>
      <protection hidden="1"/>
    </xf>
    <xf numFmtId="39" fontId="36" fillId="0" borderId="1" xfId="0" applyFont="1" applyFill="1" applyBorder="1" applyAlignment="1" applyProtection="1">
      <alignment horizontal="center" vertical="center"/>
      <protection hidden="1"/>
    </xf>
    <xf numFmtId="39" fontId="36" fillId="0" borderId="42" xfId="0" applyFont="1" applyFill="1" applyBorder="1" applyAlignment="1" applyProtection="1">
      <alignment horizontal="center" vertical="center"/>
      <protection hidden="1"/>
    </xf>
    <xf numFmtId="0" fontId="36" fillId="0" borderId="11" xfId="2" applyFont="1" applyFill="1" applyBorder="1" applyAlignment="1">
      <alignment horizontal="center" vertical="top"/>
    </xf>
    <xf numFmtId="4" fontId="39" fillId="0" borderId="45" xfId="2" applyNumberFormat="1" applyFont="1" applyFill="1" applyBorder="1" applyAlignment="1">
      <alignment horizontal="right" vertical="top" wrapText="1"/>
    </xf>
    <xf numFmtId="4" fontId="39" fillId="0" borderId="46" xfId="2" applyNumberFormat="1" applyFont="1" applyFill="1" applyBorder="1" applyAlignment="1">
      <alignment horizontal="right" vertical="top" wrapText="1"/>
    </xf>
    <xf numFmtId="4" fontId="39" fillId="0" borderId="38" xfId="2" applyNumberFormat="1" applyFont="1" applyFill="1" applyBorder="1" applyAlignment="1">
      <alignment horizontal="right" vertical="top" wrapText="1"/>
    </xf>
    <xf numFmtId="4" fontId="39" fillId="0" borderId="11" xfId="2" applyNumberFormat="1" applyFont="1" applyFill="1" applyBorder="1" applyAlignment="1">
      <alignment horizontal="right" vertical="top" wrapText="1"/>
    </xf>
    <xf numFmtId="39" fontId="39" fillId="2" borderId="0" xfId="2" applyNumberFormat="1" applyFont="1" applyFill="1" applyBorder="1" applyAlignment="1" applyProtection="1">
      <alignment horizontal="left"/>
    </xf>
    <xf numFmtId="39" fontId="36" fillId="0" borderId="11" xfId="3" applyNumberFormat="1" applyFont="1" applyFill="1" applyBorder="1" applyAlignment="1" applyProtection="1">
      <alignment horizontal="center" vertical="center"/>
      <protection hidden="1"/>
    </xf>
    <xf numFmtId="39" fontId="36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37" fillId="0" borderId="11" xfId="3" applyFont="1" applyFill="1" applyBorder="1" applyAlignment="1" applyProtection="1">
      <alignment horizontal="center" vertical="center"/>
      <protection hidden="1"/>
    </xf>
    <xf numFmtId="0" fontId="36" fillId="5" borderId="11" xfId="3" applyFont="1" applyFill="1" applyBorder="1" applyAlignment="1" applyProtection="1">
      <alignment horizontal="center" vertical="center"/>
      <protection hidden="1"/>
    </xf>
    <xf numFmtId="0" fontId="36" fillId="0" borderId="11" xfId="3" applyFont="1" applyFill="1" applyBorder="1" applyAlignment="1" applyProtection="1">
      <alignment horizontal="center" vertical="center" wrapText="1"/>
      <protection hidden="1"/>
    </xf>
    <xf numFmtId="0" fontId="37" fillId="5" borderId="11" xfId="3" applyFont="1" applyFill="1" applyBorder="1" applyAlignment="1" applyProtection="1">
      <alignment horizontal="center" vertical="center"/>
      <protection hidden="1"/>
    </xf>
    <xf numFmtId="0" fontId="36" fillId="0" borderId="11" xfId="3" applyFont="1" applyFill="1" applyBorder="1" applyAlignment="1" applyProtection="1">
      <alignment horizontal="center" vertical="center"/>
      <protection hidden="1"/>
    </xf>
    <xf numFmtId="166" fontId="26" fillId="0" borderId="12" xfId="0" applyNumberFormat="1" applyFont="1" applyFill="1" applyBorder="1" applyAlignment="1" applyProtection="1">
      <alignment horizontal="center" vertical="center"/>
      <protection hidden="1"/>
    </xf>
    <xf numFmtId="166" fontId="26" fillId="0" borderId="12" xfId="9" applyNumberFormat="1" applyFont="1" applyFill="1" applyBorder="1" applyAlignment="1" applyProtection="1">
      <alignment horizontal="center" vertical="center" wrapText="1"/>
      <protection hidden="1"/>
    </xf>
    <xf numFmtId="10" fontId="26" fillId="0" borderId="11" xfId="7" applyNumberFormat="1" applyFont="1" applyFill="1" applyBorder="1" applyAlignment="1" applyProtection="1">
      <alignment horizontal="center" vertical="center"/>
      <protection hidden="1"/>
    </xf>
    <xf numFmtId="39" fontId="26" fillId="0" borderId="39" xfId="2" applyNumberFormat="1" applyFont="1" applyFill="1" applyBorder="1" applyAlignment="1" applyProtection="1">
      <alignment horizontal="center" vertical="center"/>
      <protection hidden="1"/>
    </xf>
    <xf numFmtId="39" fontId="26" fillId="0" borderId="33" xfId="2" applyNumberFormat="1" applyFont="1" applyFill="1" applyBorder="1" applyAlignment="1" applyProtection="1">
      <alignment horizontal="center" vertical="center"/>
      <protection hidden="1"/>
    </xf>
    <xf numFmtId="39" fontId="26" fillId="0" borderId="36" xfId="2" applyNumberFormat="1" applyFont="1" applyFill="1" applyBorder="1" applyAlignment="1" applyProtection="1">
      <alignment horizontal="center" vertical="center" wrapText="1"/>
      <protection hidden="1"/>
    </xf>
    <xf numFmtId="39" fontId="26" fillId="0" borderId="37" xfId="2" applyNumberFormat="1" applyFont="1" applyFill="1" applyBorder="1" applyAlignment="1" applyProtection="1">
      <alignment horizontal="center" vertical="center" wrapText="1"/>
      <protection hidden="1"/>
    </xf>
    <xf numFmtId="39" fontId="26" fillId="0" borderId="21" xfId="2" applyNumberFormat="1" applyFont="1" applyFill="1" applyBorder="1" applyAlignment="1" applyProtection="1">
      <alignment horizontal="center" vertical="center" wrapText="1"/>
      <protection hidden="1"/>
    </xf>
    <xf numFmtId="39" fontId="26" fillId="0" borderId="38" xfId="0" applyNumberFormat="1" applyFont="1" applyFill="1" applyBorder="1" applyAlignment="1" applyProtection="1">
      <alignment horizontal="center" vertical="center"/>
      <protection hidden="1"/>
    </xf>
    <xf numFmtId="39" fontId="26" fillId="0" borderId="11" xfId="0" applyNumberFormat="1" applyFont="1" applyFill="1" applyBorder="1" applyAlignment="1" applyProtection="1">
      <alignment horizontal="center" vertical="center" wrapText="1"/>
      <protection hidden="1"/>
    </xf>
    <xf numFmtId="10" fontId="26" fillId="0" borderId="11" xfId="0" applyNumberFormat="1" applyFont="1" applyFill="1" applyBorder="1" applyAlignment="1" applyProtection="1">
      <alignment horizontal="center" vertical="center"/>
      <protection hidden="1"/>
    </xf>
    <xf numFmtId="39" fontId="26" fillId="0" borderId="11" xfId="0" applyNumberFormat="1" applyFont="1" applyFill="1" applyBorder="1" applyAlignment="1" applyProtection="1">
      <alignment horizontal="center" vertical="center"/>
      <protection hidden="1"/>
    </xf>
    <xf numFmtId="39" fontId="26" fillId="0" borderId="40" xfId="2" applyNumberFormat="1" applyFont="1" applyFill="1" applyBorder="1" applyAlignment="1" applyProtection="1">
      <alignment horizontal="center" vertical="center"/>
      <protection hidden="1"/>
    </xf>
    <xf numFmtId="39" fontId="26" fillId="0" borderId="32" xfId="2" applyNumberFormat="1" applyFont="1" applyFill="1" applyBorder="1" applyAlignment="1" applyProtection="1">
      <alignment horizontal="center" vertical="center"/>
      <protection hidden="1"/>
    </xf>
    <xf numFmtId="0" fontId="26" fillId="0" borderId="38" xfId="0" applyNumberFormat="1" applyFont="1" applyFill="1" applyBorder="1" applyAlignment="1" applyProtection="1">
      <alignment horizontal="center" vertical="center"/>
      <protection hidden="1"/>
    </xf>
    <xf numFmtId="39" fontId="36" fillId="4" borderId="10" xfId="0" applyFont="1" applyFill="1" applyBorder="1" applyAlignment="1">
      <alignment horizontal="center"/>
    </xf>
    <xf numFmtId="39" fontId="36" fillId="4" borderId="14" xfId="0" applyFont="1" applyFill="1" applyBorder="1" applyAlignment="1">
      <alignment horizontal="center"/>
    </xf>
    <xf numFmtId="39" fontId="36" fillId="4" borderId="9" xfId="0" applyFont="1" applyFill="1" applyBorder="1" applyAlignment="1">
      <alignment horizontal="center"/>
    </xf>
    <xf numFmtId="39" fontId="36" fillId="4" borderId="11" xfId="0" applyFont="1" applyFill="1" applyBorder="1" applyAlignment="1">
      <alignment horizontal="center"/>
    </xf>
    <xf numFmtId="39" fontId="26" fillId="0" borderId="0" xfId="0" applyNumberFormat="1" applyFont="1" applyFill="1" applyAlignment="1" applyProtection="1">
      <alignment vertical="center"/>
      <protection hidden="1"/>
    </xf>
    <xf numFmtId="39" fontId="26" fillId="4" borderId="53" xfId="0" applyNumberFormat="1" applyFont="1" applyFill="1" applyBorder="1" applyAlignment="1" applyProtection="1">
      <alignment horizontal="center" vertical="center"/>
      <protection hidden="1"/>
    </xf>
    <xf numFmtId="39" fontId="26" fillId="4" borderId="54" xfId="0" applyNumberFormat="1" applyFont="1" applyFill="1" applyBorder="1" applyAlignment="1" applyProtection="1">
      <alignment horizontal="center" vertical="center" wrapText="1"/>
      <protection hidden="1"/>
    </xf>
    <xf numFmtId="9" fontId="26" fillId="4" borderId="54" xfId="0" applyNumberFormat="1" applyFont="1" applyFill="1" applyBorder="1" applyAlignment="1" applyProtection="1">
      <alignment horizontal="center" vertical="center"/>
      <protection hidden="1"/>
    </xf>
    <xf numFmtId="164" fontId="26" fillId="4" borderId="55" xfId="9" applyFont="1" applyFill="1" applyBorder="1" applyAlignment="1" applyProtection="1">
      <alignment horizontal="center" vertical="center"/>
      <protection hidden="1"/>
    </xf>
    <xf numFmtId="9" fontId="26" fillId="4" borderId="56" xfId="0" applyNumberFormat="1" applyFont="1" applyFill="1" applyBorder="1" applyAlignment="1" applyProtection="1">
      <alignment horizontal="center" vertical="center"/>
      <protection hidden="1"/>
    </xf>
    <xf numFmtId="164" fontId="26" fillId="4" borderId="57" xfId="9" applyFont="1" applyFill="1" applyBorder="1" applyAlignment="1" applyProtection="1">
      <alignment horizontal="center" vertical="center"/>
      <protection hidden="1"/>
    </xf>
    <xf numFmtId="165" fontId="26" fillId="4" borderId="54" xfId="0" applyNumberFormat="1" applyFont="1" applyFill="1" applyBorder="1" applyAlignment="1" applyProtection="1">
      <alignment horizontal="center" vertical="center"/>
      <protection hidden="1"/>
    </xf>
    <xf numFmtId="165" fontId="26" fillId="4" borderId="57" xfId="0" applyNumberFormat="1" applyFont="1" applyFill="1" applyBorder="1" applyAlignment="1" applyProtection="1">
      <alignment horizontal="center" vertical="center"/>
      <protection hidden="1"/>
    </xf>
    <xf numFmtId="165" fontId="26" fillId="4" borderId="55" xfId="0" applyNumberFormat="1" applyFont="1" applyFill="1" applyBorder="1" applyAlignment="1" applyProtection="1">
      <alignment horizontal="center" vertical="center"/>
      <protection hidden="1"/>
    </xf>
    <xf numFmtId="39" fontId="26" fillId="4" borderId="58" xfId="0" applyNumberFormat="1" applyFont="1" applyFill="1" applyBorder="1" applyAlignment="1" applyProtection="1">
      <alignment horizontal="center" vertical="center"/>
      <protection hidden="1"/>
    </xf>
    <xf numFmtId="39" fontId="26" fillId="4" borderId="59" xfId="0" applyNumberFormat="1" applyFont="1" applyFill="1" applyBorder="1" applyAlignment="1" applyProtection="1">
      <alignment horizontal="center" vertical="center"/>
      <protection hidden="1"/>
    </xf>
    <xf numFmtId="39" fontId="26" fillId="4" borderId="60" xfId="0" applyNumberFormat="1" applyFont="1" applyFill="1" applyBorder="1" applyAlignment="1" applyProtection="1">
      <alignment horizontal="center" vertical="center"/>
      <protection hidden="1"/>
    </xf>
    <xf numFmtId="39" fontId="26" fillId="4" borderId="61" xfId="0" applyNumberFormat="1" applyFont="1" applyFill="1" applyBorder="1" applyAlignment="1" applyProtection="1">
      <alignment horizontal="center" vertical="center"/>
      <protection hidden="1"/>
    </xf>
    <xf numFmtId="39" fontId="26" fillId="4" borderId="62" xfId="0" applyNumberFormat="1" applyFont="1" applyFill="1" applyBorder="1" applyAlignment="1" applyProtection="1">
      <alignment horizontal="center" vertical="center"/>
      <protection hidden="1"/>
    </xf>
    <xf numFmtId="4" fontId="23" fillId="0" borderId="63" xfId="0" applyNumberFormat="1" applyFont="1" applyFill="1" applyBorder="1" applyAlignment="1" applyProtection="1">
      <alignment horizontal="right" vertical="center"/>
      <protection hidden="1"/>
    </xf>
    <xf numFmtId="4" fontId="23" fillId="0" borderId="8" xfId="0" applyNumberFormat="1" applyFont="1" applyFill="1" applyBorder="1" applyAlignment="1" applyProtection="1">
      <alignment horizontal="right" vertical="center"/>
      <protection hidden="1"/>
    </xf>
    <xf numFmtId="39" fontId="23" fillId="0" borderId="28" xfId="0" applyNumberFormat="1" applyFont="1" applyFill="1" applyBorder="1" applyAlignment="1" applyProtection="1">
      <alignment horizontal="center" vertical="center"/>
      <protection hidden="1"/>
    </xf>
    <xf numFmtId="164" fontId="23" fillId="0" borderId="29" xfId="9" applyFont="1" applyFill="1" applyBorder="1" applyAlignment="1" applyProtection="1">
      <alignment horizontal="center" vertical="center"/>
      <protection hidden="1"/>
    </xf>
    <xf numFmtId="9" fontId="23" fillId="0" borderId="29" xfId="0" applyNumberFormat="1" applyFont="1" applyFill="1" applyBorder="1" applyAlignment="1" applyProtection="1">
      <alignment horizontal="center" vertical="center"/>
      <protection hidden="1"/>
    </xf>
    <xf numFmtId="4" fontId="23" fillId="0" borderId="29" xfId="0" applyNumberFormat="1" applyFont="1" applyFill="1" applyBorder="1" applyAlignment="1" applyProtection="1">
      <alignment horizontal="center" vertical="center"/>
      <protection hidden="1"/>
    </xf>
    <xf numFmtId="4" fontId="23" fillId="0" borderId="30" xfId="0" applyNumberFormat="1" applyFont="1" applyFill="1" applyBorder="1" applyAlignment="1" applyProtection="1">
      <alignment horizontal="center" vertical="center"/>
      <protection hidden="1"/>
    </xf>
    <xf numFmtId="0" fontId="27" fillId="0" borderId="38" xfId="9" applyNumberFormat="1" applyFont="1" applyFill="1" applyBorder="1" applyAlignment="1" applyProtection="1">
      <alignment horizontal="center" vertical="center" wrapText="1"/>
      <protection hidden="1"/>
    </xf>
    <xf numFmtId="9" fontId="23" fillId="0" borderId="38" xfId="0" applyNumberFormat="1" applyFont="1" applyFill="1" applyBorder="1" applyAlignment="1" applyProtection="1">
      <alignment horizontal="right" vertical="center"/>
      <protection locked="0"/>
    </xf>
    <xf numFmtId="0" fontId="27" fillId="6" borderId="38" xfId="9" applyNumberFormat="1" applyFont="1" applyFill="1" applyBorder="1" applyAlignment="1" applyProtection="1">
      <alignment horizontal="center" vertical="center" wrapText="1"/>
      <protection hidden="1"/>
    </xf>
    <xf numFmtId="168" fontId="23" fillId="0" borderId="38" xfId="0" applyNumberFormat="1" applyFont="1" applyFill="1" applyBorder="1" applyAlignment="1" applyProtection="1">
      <alignment horizontal="right" vertical="center"/>
      <protection locked="0"/>
    </xf>
    <xf numFmtId="0" fontId="27" fillId="7" borderId="38" xfId="9" applyNumberFormat="1" applyFont="1" applyFill="1" applyBorder="1" applyAlignment="1" applyProtection="1">
      <alignment horizontal="center" vertical="center" wrapText="1"/>
      <protection hidden="1"/>
    </xf>
    <xf numFmtId="9" fontId="23" fillId="0" borderId="0" xfId="0" applyNumberFormat="1" applyFont="1" applyFill="1" applyBorder="1" applyAlignment="1" applyProtection="1">
      <alignment vertical="center"/>
      <protection hidden="1"/>
    </xf>
    <xf numFmtId="9" fontId="23" fillId="0" borderId="38" xfId="7" applyNumberFormat="1" applyFont="1" applyFill="1" applyBorder="1" applyAlignment="1" applyProtection="1">
      <alignment vertical="center"/>
      <protection locked="0"/>
    </xf>
    <xf numFmtId="164" fontId="26" fillId="0" borderId="12" xfId="9" applyFont="1" applyFill="1" applyBorder="1" applyAlignment="1" applyProtection="1">
      <alignment horizontal="right" vertical="center"/>
      <protection hidden="1"/>
    </xf>
    <xf numFmtId="9" fontId="23" fillId="7" borderId="12" xfId="7" applyNumberFormat="1" applyFont="1" applyFill="1" applyBorder="1" applyAlignment="1" applyProtection="1">
      <alignment vertical="center"/>
      <protection locked="0"/>
    </xf>
    <xf numFmtId="39" fontId="23" fillId="7" borderId="0" xfId="0" applyNumberFormat="1" applyFont="1" applyFill="1" applyBorder="1" applyAlignment="1" applyProtection="1">
      <alignment vertical="center"/>
      <protection hidden="1"/>
    </xf>
    <xf numFmtId="10" fontId="23" fillId="0" borderId="40" xfId="8" applyNumberFormat="1" applyFont="1" applyFill="1" applyBorder="1" applyAlignment="1" applyProtection="1">
      <alignment vertical="center"/>
      <protection hidden="1"/>
    </xf>
    <xf numFmtId="167" fontId="23" fillId="0" borderId="64" xfId="10" applyNumberFormat="1" applyFont="1" applyFill="1" applyBorder="1" applyAlignment="1" applyProtection="1">
      <alignment vertical="center"/>
      <protection hidden="1"/>
    </xf>
    <xf numFmtId="167" fontId="23" fillId="0" borderId="40" xfId="10" applyNumberFormat="1" applyFont="1" applyFill="1" applyBorder="1" applyAlignment="1" applyProtection="1">
      <alignment horizontal="center" vertical="center"/>
      <protection hidden="1"/>
    </xf>
    <xf numFmtId="167" fontId="23" fillId="0" borderId="20" xfId="10" applyNumberFormat="1" applyFont="1" applyFill="1" applyBorder="1" applyAlignment="1" applyProtection="1">
      <alignment horizontal="center" vertical="center"/>
      <protection hidden="1"/>
    </xf>
    <xf numFmtId="10" fontId="26" fillId="0" borderId="39" xfId="8" applyNumberFormat="1" applyFont="1" applyFill="1" applyBorder="1" applyAlignment="1" applyProtection="1">
      <alignment vertical="center"/>
      <protection hidden="1"/>
    </xf>
    <xf numFmtId="167" fontId="23" fillId="0" borderId="24" xfId="10" applyNumberFormat="1" applyFont="1" applyFill="1" applyBorder="1" applyAlignment="1" applyProtection="1">
      <alignment horizontal="center" vertical="center"/>
      <protection hidden="1"/>
    </xf>
  </cellXfs>
  <cellStyles count="297">
    <cellStyle name="0,0_x000d__x000a_NA_x000d__x000a_" xfId="1"/>
    <cellStyle name="Excel Built-in Normal" xfId="2"/>
    <cellStyle name="Hyperlink" xfId="12" builtinId="8"/>
    <cellStyle name="Normal" xfId="0" builtinId="0"/>
    <cellStyle name="Normal 16" xfId="146"/>
    <cellStyle name="Normal 17" xfId="156"/>
    <cellStyle name="Normal 18" xfId="166"/>
    <cellStyle name="Normal 2" xfId="3"/>
    <cellStyle name="Normal 2 10" xfId="51"/>
    <cellStyle name="Normal 2 11" xfId="60"/>
    <cellStyle name="Normal 2 12" xfId="69"/>
    <cellStyle name="Normal 2 13" xfId="78"/>
    <cellStyle name="Normal 2 14" xfId="87"/>
    <cellStyle name="Normal 2 15" xfId="96"/>
    <cellStyle name="Normal 2 16" xfId="105"/>
    <cellStyle name="Normal 2 17" xfId="114"/>
    <cellStyle name="Normal 2 18" xfId="123"/>
    <cellStyle name="Normal 2 19" xfId="132"/>
    <cellStyle name="Normal 2 2" xfId="13"/>
    <cellStyle name="Normal 2 2 10" xfId="93"/>
    <cellStyle name="Normal 2 2 11" xfId="102"/>
    <cellStyle name="Normal 2 2 12" xfId="111"/>
    <cellStyle name="Normal 2 2 13" xfId="120"/>
    <cellStyle name="Normal 2 2 14" xfId="129"/>
    <cellStyle name="Normal 2 2 15" xfId="138"/>
    <cellStyle name="Normal 2 2 16" xfId="148"/>
    <cellStyle name="Normal 2 2 17" xfId="158"/>
    <cellStyle name="Normal 2 2 18" xfId="168"/>
    <cellStyle name="Normal 2 2 19" xfId="177"/>
    <cellStyle name="Normal 2 2 2" xfId="4"/>
    <cellStyle name="Normal 2 2 2 10" xfId="56"/>
    <cellStyle name="Normal 2 2 2 11" xfId="65"/>
    <cellStyle name="Normal 2 2 2 12" xfId="74"/>
    <cellStyle name="Normal 2 2 2 13" xfId="83"/>
    <cellStyle name="Normal 2 2 2 14" xfId="92"/>
    <cellStyle name="Normal 2 2 2 15" xfId="101"/>
    <cellStyle name="Normal 2 2 2 16" xfId="110"/>
    <cellStyle name="Normal 2 2 2 17" xfId="119"/>
    <cellStyle name="Normal 2 2 2 18" xfId="128"/>
    <cellStyle name="Normal 2 2 2 19" xfId="137"/>
    <cellStyle name="Normal 2 2 2 2" xfId="14"/>
    <cellStyle name="Normal 2 2 2 2 10" xfId="103"/>
    <cellStyle name="Normal 2 2 2 2 11" xfId="112"/>
    <cellStyle name="Normal 2 2 2 2 12" xfId="121"/>
    <cellStyle name="Normal 2 2 2 2 13" xfId="130"/>
    <cellStyle name="Normal 2 2 2 2 14" xfId="139"/>
    <cellStyle name="Normal 2 2 2 2 15" xfId="149"/>
    <cellStyle name="Normal 2 2 2 2 16" xfId="159"/>
    <cellStyle name="Normal 2 2 2 2 17" xfId="169"/>
    <cellStyle name="Normal 2 2 2 2 18" xfId="178"/>
    <cellStyle name="Normal 2 2 2 2 19" xfId="188"/>
    <cellStyle name="Normal 2 2 2 2 2" xfId="29"/>
    <cellStyle name="Normal 2 2 2 2 20" xfId="198"/>
    <cellStyle name="Normal 2 2 2 2 21" xfId="206"/>
    <cellStyle name="Normal 2 2 2 2 22" xfId="215"/>
    <cellStyle name="Normal 2 2 2 2 23" xfId="224"/>
    <cellStyle name="Normal 2 2 2 2 24" xfId="233"/>
    <cellStyle name="Normal 2 2 2 2 25" xfId="243"/>
    <cellStyle name="Normal 2 2 2 2 26" xfId="252"/>
    <cellStyle name="Normal 2 2 2 2 27" xfId="259"/>
    <cellStyle name="Normal 2 2 2 2 28" xfId="265"/>
    <cellStyle name="Normal 2 2 2 2 29" xfId="279"/>
    <cellStyle name="Normal 2 2 2 2 3" xfId="40"/>
    <cellStyle name="Normal 2 2 2 2 30" xfId="286"/>
    <cellStyle name="Normal 2 2 2 2 31" xfId="292"/>
    <cellStyle name="Normal 2 2 2 2 4" xfId="49"/>
    <cellStyle name="Normal 2 2 2 2 5" xfId="58"/>
    <cellStyle name="Normal 2 2 2 2 6" xfId="67"/>
    <cellStyle name="Normal 2 2 2 2 7" xfId="76"/>
    <cellStyle name="Normal 2 2 2 2 8" xfId="85"/>
    <cellStyle name="Normal 2 2 2 2 9" xfId="94"/>
    <cellStyle name="Normal 2 2 2 20" xfId="147"/>
    <cellStyle name="Normal 2 2 2 21" xfId="157"/>
    <cellStyle name="Normal 2 2 2 22" xfId="167"/>
    <cellStyle name="Normal 2 2 2 23" xfId="176"/>
    <cellStyle name="Normal 2 2 2 24" xfId="186"/>
    <cellStyle name="Normal 2 2 2 25" xfId="195"/>
    <cellStyle name="Normal 2 2 2 26" xfId="200"/>
    <cellStyle name="Normal 2 2 2 27" xfId="213"/>
    <cellStyle name="Normal 2 2 2 28" xfId="222"/>
    <cellStyle name="Normal 2 2 2 29" xfId="231"/>
    <cellStyle name="Normal 2 2 2 3" xfId="17"/>
    <cellStyle name="Normal 2 2 2 3 10" xfId="106"/>
    <cellStyle name="Normal 2 2 2 3 11" xfId="115"/>
    <cellStyle name="Normal 2 2 2 3 12" xfId="124"/>
    <cellStyle name="Normal 2 2 2 3 13" xfId="133"/>
    <cellStyle name="Normal 2 2 2 3 14" xfId="142"/>
    <cellStyle name="Normal 2 2 2 3 15" xfId="152"/>
    <cellStyle name="Normal 2 2 2 3 16" xfId="162"/>
    <cellStyle name="Normal 2 2 2 3 17" xfId="172"/>
    <cellStyle name="Normal 2 2 2 3 18" xfId="181"/>
    <cellStyle name="Normal 2 2 2 3 19" xfId="191"/>
    <cellStyle name="Normal 2 2 2 3 2" xfId="31"/>
    <cellStyle name="Normal 2 2 2 3 20" xfId="201"/>
    <cellStyle name="Normal 2 2 2 3 21" xfId="209"/>
    <cellStyle name="Normal 2 2 2 3 22" xfId="218"/>
    <cellStyle name="Normal 2 2 2 3 23" xfId="227"/>
    <cellStyle name="Normal 2 2 2 3 24" xfId="236"/>
    <cellStyle name="Normal 2 2 2 3 25" xfId="246"/>
    <cellStyle name="Normal 2 2 2 3 26" xfId="254"/>
    <cellStyle name="Normal 2 2 2 3 27" xfId="261"/>
    <cellStyle name="Normal 2 2 2 3 28" xfId="267"/>
    <cellStyle name="Normal 2 2 2 3 29" xfId="281"/>
    <cellStyle name="Normal 2 2 2 3 3" xfId="43"/>
    <cellStyle name="Normal 2 2 2 3 30" xfId="288"/>
    <cellStyle name="Normal 2 2 2 3 31" xfId="294"/>
    <cellStyle name="Normal 2 2 2 3 4" xfId="52"/>
    <cellStyle name="Normal 2 2 2 3 5" xfId="61"/>
    <cellStyle name="Normal 2 2 2 3 6" xfId="70"/>
    <cellStyle name="Normal 2 2 2 3 7" xfId="79"/>
    <cellStyle name="Normal 2 2 2 3 8" xfId="88"/>
    <cellStyle name="Normal 2 2 2 3 9" xfId="97"/>
    <cellStyle name="Normal 2 2 2 30" xfId="241"/>
    <cellStyle name="Normal 2 2 2 31" xfId="250"/>
    <cellStyle name="Normal 2 2 2 32" xfId="273"/>
    <cellStyle name="Normal 2 2 2 33" xfId="274"/>
    <cellStyle name="Normal 2 2 2 34" xfId="277"/>
    <cellStyle name="Normal 2 2 2 4" xfId="19"/>
    <cellStyle name="Normal 2 2 2 4 10" xfId="109"/>
    <cellStyle name="Normal 2 2 2 4 11" xfId="118"/>
    <cellStyle name="Normal 2 2 2 4 12" xfId="127"/>
    <cellStyle name="Normal 2 2 2 4 13" xfId="136"/>
    <cellStyle name="Normal 2 2 2 4 14" xfId="145"/>
    <cellStyle name="Normal 2 2 2 4 15" xfId="155"/>
    <cellStyle name="Normal 2 2 2 4 16" xfId="165"/>
    <cellStyle name="Normal 2 2 2 4 17" xfId="175"/>
    <cellStyle name="Normal 2 2 2 4 18" xfId="184"/>
    <cellStyle name="Normal 2 2 2 4 19" xfId="194"/>
    <cellStyle name="Normal 2 2 2 4 2" xfId="33"/>
    <cellStyle name="Normal 2 2 2 4 20" xfId="204"/>
    <cellStyle name="Normal 2 2 2 4 21" xfId="211"/>
    <cellStyle name="Normal 2 2 2 4 22" xfId="221"/>
    <cellStyle name="Normal 2 2 2 4 23" xfId="230"/>
    <cellStyle name="Normal 2 2 2 4 24" xfId="239"/>
    <cellStyle name="Normal 2 2 2 4 25" xfId="249"/>
    <cellStyle name="Normal 2 2 2 4 26" xfId="257"/>
    <cellStyle name="Normal 2 2 2 4 27" xfId="263"/>
    <cellStyle name="Normal 2 2 2 4 28" xfId="269"/>
    <cellStyle name="Normal 2 2 2 4 29" xfId="284"/>
    <cellStyle name="Normal 2 2 2 4 3" xfId="46"/>
    <cellStyle name="Normal 2 2 2 4 30" xfId="290"/>
    <cellStyle name="Normal 2 2 2 4 31" xfId="296"/>
    <cellStyle name="Normal 2 2 2 4 4" xfId="55"/>
    <cellStyle name="Normal 2 2 2 4 5" xfId="64"/>
    <cellStyle name="Normal 2 2 2 4 6" xfId="73"/>
    <cellStyle name="Normal 2 2 2 4 7" xfId="82"/>
    <cellStyle name="Normal 2 2 2 4 8" xfId="91"/>
    <cellStyle name="Normal 2 2 2 4 9" xfId="100"/>
    <cellStyle name="Normal 2 2 2 5" xfId="22"/>
    <cellStyle name="Normal 2 2 2 6" xfId="20"/>
    <cellStyle name="Normal 2 2 2 7" xfId="35"/>
    <cellStyle name="Normal 2 2 2 8" xfId="38"/>
    <cellStyle name="Normal 2 2 2 9" xfId="47"/>
    <cellStyle name="Normal 2 2 20" xfId="187"/>
    <cellStyle name="Normal 2 2 21" xfId="197"/>
    <cellStyle name="Normal 2 2 22" xfId="205"/>
    <cellStyle name="Normal 2 2 23" xfId="214"/>
    <cellStyle name="Normal 2 2 24" xfId="223"/>
    <cellStyle name="Normal 2 2 25" xfId="232"/>
    <cellStyle name="Normal 2 2 26" xfId="242"/>
    <cellStyle name="Normal 2 2 27" xfId="251"/>
    <cellStyle name="Normal 2 2 28" xfId="258"/>
    <cellStyle name="Normal 2 2 29" xfId="264"/>
    <cellStyle name="Normal 2 2 3" xfId="28"/>
    <cellStyle name="Normal 2 2 30" xfId="278"/>
    <cellStyle name="Normal 2 2 31" xfId="285"/>
    <cellStyle name="Normal 2 2 32" xfId="291"/>
    <cellStyle name="Normal 2 2 4" xfId="39"/>
    <cellStyle name="Normal 2 2 5" xfId="48"/>
    <cellStyle name="Normal 2 2 6" xfId="57"/>
    <cellStyle name="Normal 2 2 7" xfId="66"/>
    <cellStyle name="Normal 2 2 8" xfId="75"/>
    <cellStyle name="Normal 2 2 9" xfId="84"/>
    <cellStyle name="Normal 2 20" xfId="141"/>
    <cellStyle name="Normal 2 21" xfId="151"/>
    <cellStyle name="Normal 2 22" xfId="161"/>
    <cellStyle name="Normal 2 23" xfId="171"/>
    <cellStyle name="Normal 2 24" xfId="180"/>
    <cellStyle name="Normal 2 25" xfId="196"/>
    <cellStyle name="Normal 2 26" xfId="202"/>
    <cellStyle name="Normal 2 27" xfId="190"/>
    <cellStyle name="Normal 2 28" xfId="217"/>
    <cellStyle name="Normal 2 29" xfId="226"/>
    <cellStyle name="Normal 2 3" xfId="16"/>
    <cellStyle name="Normal 2 3 10" xfId="104"/>
    <cellStyle name="Normal 2 3 11" xfId="113"/>
    <cellStyle name="Normal 2 3 12" xfId="122"/>
    <cellStyle name="Normal 2 3 13" xfId="131"/>
    <cellStyle name="Normal 2 3 14" xfId="140"/>
    <cellStyle name="Normal 2 3 15" xfId="150"/>
    <cellStyle name="Normal 2 3 16" xfId="160"/>
    <cellStyle name="Normal 2 3 17" xfId="170"/>
    <cellStyle name="Normal 2 3 18" xfId="179"/>
    <cellStyle name="Normal 2 3 19" xfId="189"/>
    <cellStyle name="Normal 2 3 2" xfId="30"/>
    <cellStyle name="Normal 2 3 20" xfId="199"/>
    <cellStyle name="Normal 2 3 21" xfId="207"/>
    <cellStyle name="Normal 2 3 22" xfId="216"/>
    <cellStyle name="Normal 2 3 23" xfId="225"/>
    <cellStyle name="Normal 2 3 24" xfId="234"/>
    <cellStyle name="Normal 2 3 25" xfId="244"/>
    <cellStyle name="Normal 2 3 26" xfId="253"/>
    <cellStyle name="Normal 2 3 27" xfId="260"/>
    <cellStyle name="Normal 2 3 28" xfId="266"/>
    <cellStyle name="Normal 2 3 29" xfId="280"/>
    <cellStyle name="Normal 2 3 3" xfId="41"/>
    <cellStyle name="Normal 2 3 30" xfId="287"/>
    <cellStyle name="Normal 2 3 31" xfId="293"/>
    <cellStyle name="Normal 2 3 4" xfId="50"/>
    <cellStyle name="Normal 2 3 5" xfId="59"/>
    <cellStyle name="Normal 2 3 6" xfId="68"/>
    <cellStyle name="Normal 2 3 7" xfId="77"/>
    <cellStyle name="Normal 2 3 8" xfId="86"/>
    <cellStyle name="Normal 2 3 9" xfId="95"/>
    <cellStyle name="Normal 2 30" xfId="235"/>
    <cellStyle name="Normal 2 31" xfId="245"/>
    <cellStyle name="Normal 2 32" xfId="272"/>
    <cellStyle name="Normal 2 33" xfId="275"/>
    <cellStyle name="Normal 2 34" xfId="271"/>
    <cellStyle name="Normal 2 4" xfId="18"/>
    <cellStyle name="Normal 2 4 10" xfId="108"/>
    <cellStyle name="Normal 2 4 11" xfId="117"/>
    <cellStyle name="Normal 2 4 12" xfId="126"/>
    <cellStyle name="Normal 2 4 13" xfId="135"/>
    <cellStyle name="Normal 2 4 14" xfId="144"/>
    <cellStyle name="Normal 2 4 15" xfId="154"/>
    <cellStyle name="Normal 2 4 16" xfId="164"/>
    <cellStyle name="Normal 2 4 17" xfId="174"/>
    <cellStyle name="Normal 2 4 18" xfId="183"/>
    <cellStyle name="Normal 2 4 19" xfId="193"/>
    <cellStyle name="Normal 2 4 2" xfId="32"/>
    <cellStyle name="Normal 2 4 20" xfId="203"/>
    <cellStyle name="Normal 2 4 21" xfId="210"/>
    <cellStyle name="Normal 2 4 22" xfId="220"/>
    <cellStyle name="Normal 2 4 23" xfId="229"/>
    <cellStyle name="Normal 2 4 24" xfId="238"/>
    <cellStyle name="Normal 2 4 25" xfId="248"/>
    <cellStyle name="Normal 2 4 26" xfId="256"/>
    <cellStyle name="Normal 2 4 27" xfId="262"/>
    <cellStyle name="Normal 2 4 28" xfId="268"/>
    <cellStyle name="Normal 2 4 29" xfId="283"/>
    <cellStyle name="Normal 2 4 3" xfId="45"/>
    <cellStyle name="Normal 2 4 30" xfId="289"/>
    <cellStyle name="Normal 2 4 31" xfId="295"/>
    <cellStyle name="Normal 2 4 4" xfId="54"/>
    <cellStyle name="Normal 2 4 5" xfId="63"/>
    <cellStyle name="Normal 2 4 6" xfId="72"/>
    <cellStyle name="Normal 2 4 7" xfId="81"/>
    <cellStyle name="Normal 2 4 8" xfId="90"/>
    <cellStyle name="Normal 2 4 9" xfId="99"/>
    <cellStyle name="Normal 2 5" xfId="21"/>
    <cellStyle name="Normal 2 6" xfId="27"/>
    <cellStyle name="Normal 2 7" xfId="36"/>
    <cellStyle name="Normal 2 8" xfId="23"/>
    <cellStyle name="Normal 2 9" xfId="42"/>
    <cellStyle name="Normal 2_ORÇ" xfId="5"/>
    <cellStyle name="Normal 20" xfId="185"/>
    <cellStyle name="Normal 26" xfId="240"/>
    <cellStyle name="Normal 3" xfId="11"/>
    <cellStyle name="Normal 4" xfId="25"/>
    <cellStyle name="Normal_#" xfId="6"/>
    <cellStyle name="Porcentagem" xfId="7" builtinId="5"/>
    <cellStyle name="Porcentagem 2" xfId="8"/>
    <cellStyle name="Separador de milhares" xfId="9" builtinId="3"/>
    <cellStyle name="Separador de milhares 2" xfId="10"/>
    <cellStyle name="Separador de milhares 2 10" xfId="71"/>
    <cellStyle name="Separador de milhares 2 11" xfId="80"/>
    <cellStyle name="Separador de milhares 2 12" xfId="89"/>
    <cellStyle name="Separador de milhares 2 13" xfId="98"/>
    <cellStyle name="Separador de milhares 2 14" xfId="107"/>
    <cellStyle name="Separador de milhares 2 15" xfId="116"/>
    <cellStyle name="Separador de milhares 2 16" xfId="125"/>
    <cellStyle name="Separador de milhares 2 17" xfId="134"/>
    <cellStyle name="Separador de milhares 2 18" xfId="143"/>
    <cellStyle name="Separador de milhares 2 19" xfId="153"/>
    <cellStyle name="Separador de milhares 2 2" xfId="15"/>
    <cellStyle name="Separador de milhares 2 20" xfId="163"/>
    <cellStyle name="Separador de milhares 2 21" xfId="173"/>
    <cellStyle name="Separador de milhares 2 22" xfId="182"/>
    <cellStyle name="Separador de milhares 2 23" xfId="192"/>
    <cellStyle name="Separador de milhares 2 24" xfId="212"/>
    <cellStyle name="Separador de milhares 2 25" xfId="208"/>
    <cellStyle name="Separador de milhares 2 26" xfId="219"/>
    <cellStyle name="Separador de milhares 2 27" xfId="228"/>
    <cellStyle name="Separador de milhares 2 28" xfId="237"/>
    <cellStyle name="Separador de milhares 2 29" xfId="247"/>
    <cellStyle name="Separador de milhares 2 3" xfId="26"/>
    <cellStyle name="Separador de milhares 2 30" xfId="255"/>
    <cellStyle name="Separador de milhares 2 31" xfId="276"/>
    <cellStyle name="Separador de milhares 2 32" xfId="270"/>
    <cellStyle name="Separador de milhares 2 33" xfId="282"/>
    <cellStyle name="Separador de milhares 2 4" xfId="34"/>
    <cellStyle name="Separador de milhares 2 5" xfId="37"/>
    <cellStyle name="Separador de milhares 2 6" xfId="24"/>
    <cellStyle name="Separador de milhares 2 7" xfId="44"/>
    <cellStyle name="Separador de milhares 2 8" xfId="53"/>
    <cellStyle name="Separador de milhares 2 9" xfId="62"/>
  </cellStyles>
  <dxfs count="14">
    <dxf>
      <fill>
        <patternFill>
          <bgColor theme="1" tint="0.499984740745262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ont>
        <color rgb="FFFFC000"/>
      </font>
      <fill>
        <patternFill>
          <bgColor rgb="FFFF0000"/>
        </patternFill>
      </fill>
    </dxf>
    <dxf>
      <fill>
        <patternFill>
          <bgColor theme="0" tint="-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FF5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187.17.2.135/orse/composicao.asp?font_sg_fonte=ORSE&amp;serv_nr_codigo=3298&amp;peri_nr_ano=2014&amp;peri_nr_mes=6&amp;peri_nr_ordem=1" TargetMode="External"/><Relationship Id="rId1" Type="http://schemas.openxmlformats.org/officeDocument/2006/relationships/hyperlink" Target="http://187.17.2.135/orse/composicao.asp?font_sg_fonte=ORSE&amp;serv_nr_codigo=18&amp;peri_nr_ano=2014&amp;peri_nr_mes=6&amp;peri_nr_ordem=1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7"/>
  <sheetViews>
    <sheetView view="pageBreakPreview" zoomScale="60" zoomScaleNormal="64" workbookViewId="0">
      <selection activeCell="H154" sqref="H154"/>
    </sheetView>
  </sheetViews>
  <sheetFormatPr defaultRowHeight="20.100000000000001" customHeight="1"/>
  <cols>
    <col min="1" max="1" width="8.5" style="2" customWidth="1"/>
    <col min="2" max="2" width="44.75" style="1" customWidth="1"/>
    <col min="3" max="3" width="14.75" style="1" customWidth="1"/>
    <col min="4" max="4" width="19.375" style="1" customWidth="1"/>
    <col min="5" max="5" width="6.25" style="2" customWidth="1"/>
    <col min="6" max="6" width="13" style="3" customWidth="1"/>
    <col min="7" max="7" width="15" style="4" customWidth="1"/>
    <col min="8" max="8" width="14.625" style="3" customWidth="1"/>
    <col min="9" max="9" width="15.625" style="5" customWidth="1"/>
    <col min="10" max="10" width="12.625" style="6" customWidth="1"/>
    <col min="11" max="11" width="12.625" style="4" customWidth="1"/>
    <col min="12" max="12" width="12.5" style="4" customWidth="1"/>
    <col min="13" max="13" width="16.625" style="5" customWidth="1"/>
    <col min="14" max="14" width="7.875" style="7" bestFit="1" customWidth="1"/>
    <col min="15" max="15" width="13.875" style="2" bestFit="1" customWidth="1"/>
    <col min="16" max="16" width="9.75" style="7" bestFit="1" customWidth="1"/>
    <col min="17" max="16384" width="9" style="7"/>
  </cols>
  <sheetData>
    <row r="1" spans="1:15" ht="20.100000000000001" customHeight="1">
      <c r="A1" s="121" t="s">
        <v>47</v>
      </c>
      <c r="B1" s="122"/>
      <c r="C1" s="122"/>
      <c r="D1" s="122"/>
      <c r="E1" s="123"/>
      <c r="F1" s="124"/>
      <c r="G1" s="125"/>
      <c r="H1" s="124"/>
      <c r="I1" s="126"/>
      <c r="J1" s="205"/>
      <c r="K1" s="125"/>
      <c r="L1" s="125"/>
      <c r="M1" s="126"/>
    </row>
    <row r="2" spans="1:15" ht="20.100000000000001" customHeight="1">
      <c r="A2" s="121" t="s">
        <v>45</v>
      </c>
      <c r="B2" s="122"/>
      <c r="C2" s="122"/>
      <c r="D2" s="122"/>
      <c r="E2" s="123"/>
      <c r="F2" s="124"/>
      <c r="G2" s="125"/>
      <c r="H2" s="124"/>
      <c r="I2" s="126"/>
      <c r="J2" s="205"/>
      <c r="K2" s="125"/>
      <c r="L2" s="125"/>
      <c r="M2" s="126"/>
    </row>
    <row r="3" spans="1:15" ht="20.100000000000001" customHeight="1">
      <c r="A3" s="121" t="s">
        <v>88</v>
      </c>
      <c r="B3" s="122"/>
      <c r="C3" s="122"/>
      <c r="D3" s="122"/>
      <c r="E3" s="123"/>
      <c r="F3" s="124"/>
      <c r="G3" s="125"/>
      <c r="H3" s="124"/>
      <c r="I3" s="126"/>
      <c r="J3" s="205"/>
      <c r="K3" s="125"/>
      <c r="L3" s="125"/>
      <c r="M3" s="126"/>
    </row>
    <row r="4" spans="1:15" ht="20.100000000000001" customHeight="1">
      <c r="A4" s="121"/>
      <c r="B4" s="122"/>
      <c r="C4" s="122"/>
      <c r="D4" s="122"/>
      <c r="E4" s="123"/>
      <c r="F4" s="124"/>
      <c r="G4" s="125"/>
      <c r="H4" s="124"/>
      <c r="I4" s="126"/>
      <c r="J4" s="205"/>
      <c r="K4" s="125"/>
      <c r="L4" s="125"/>
      <c r="M4" s="126"/>
    </row>
    <row r="5" spans="1:15" s="107" customFormat="1" ht="16.5" customHeight="1">
      <c r="A5" s="474" t="s">
        <v>162</v>
      </c>
      <c r="B5" s="474"/>
      <c r="C5" s="474"/>
      <c r="D5" s="474"/>
      <c r="E5" s="474"/>
      <c r="F5" s="474"/>
      <c r="G5" s="474"/>
      <c r="H5" s="474"/>
      <c r="I5" s="230"/>
      <c r="J5" s="231"/>
      <c r="K5" s="231"/>
      <c r="L5" s="231"/>
      <c r="M5" s="231"/>
    </row>
    <row r="6" spans="1:15" s="15" customFormat="1" ht="63">
      <c r="A6" s="127" t="s">
        <v>9</v>
      </c>
      <c r="B6" s="127" t="s">
        <v>22</v>
      </c>
      <c r="C6" s="127" t="s">
        <v>121</v>
      </c>
      <c r="D6" s="127" t="s">
        <v>122</v>
      </c>
      <c r="E6" s="127" t="s">
        <v>23</v>
      </c>
      <c r="F6" s="128" t="s">
        <v>24</v>
      </c>
      <c r="G6" s="129" t="s">
        <v>110</v>
      </c>
      <c r="H6" s="130" t="s">
        <v>111</v>
      </c>
      <c r="I6" s="131" t="s">
        <v>112</v>
      </c>
      <c r="J6" s="206" t="s">
        <v>48</v>
      </c>
      <c r="K6" s="129" t="s">
        <v>113</v>
      </c>
      <c r="L6" s="129" t="s">
        <v>114</v>
      </c>
      <c r="M6" s="131" t="s">
        <v>115</v>
      </c>
      <c r="O6" s="8"/>
    </row>
    <row r="7" spans="1:15" s="20" customFormat="1" ht="20.100000000000001" customHeight="1">
      <c r="A7" s="132">
        <v>1</v>
      </c>
      <c r="B7" s="133" t="s">
        <v>41</v>
      </c>
      <c r="C7" s="133"/>
      <c r="D7" s="133"/>
      <c r="E7" s="134"/>
      <c r="F7" s="135"/>
      <c r="G7" s="207"/>
      <c r="H7" s="208">
        <f>SUM(H8:H12)</f>
        <v>22070.114000000001</v>
      </c>
      <c r="I7" s="136">
        <f>SUM(H8:H12)</f>
        <v>22070.114000000001</v>
      </c>
      <c r="J7" s="209">
        <f>IF(M7=0,0,(M7/I7-1))</f>
        <v>0</v>
      </c>
      <c r="K7" s="210"/>
      <c r="L7" s="211"/>
      <c r="M7" s="136">
        <f>SUM(L12:L13)</f>
        <v>0</v>
      </c>
      <c r="N7" s="438">
        <f>H7/$I$222</f>
        <v>2.2370707625705866E-2</v>
      </c>
      <c r="O7" s="437"/>
    </row>
    <row r="8" spans="1:15" s="101" customFormat="1" ht="15.75">
      <c r="A8" s="232" t="s">
        <v>166</v>
      </c>
      <c r="B8" s="233" t="s">
        <v>197</v>
      </c>
      <c r="C8" s="234" t="s">
        <v>123</v>
      </c>
      <c r="D8" s="202">
        <v>7317</v>
      </c>
      <c r="E8" s="232" t="s">
        <v>26</v>
      </c>
      <c r="F8" s="235">
        <v>2360.44</v>
      </c>
      <c r="G8" s="212">
        <v>3.95</v>
      </c>
      <c r="H8" s="238">
        <f t="shared" ref="H8:H11" si="0">G8*F8</f>
        <v>9323.7380000000012</v>
      </c>
      <c r="I8" s="137"/>
      <c r="J8" s="213"/>
      <c r="K8" s="214"/>
      <c r="L8" s="215"/>
      <c r="M8" s="137"/>
      <c r="N8" s="438">
        <f t="shared" ref="N8:N71" si="1">H8/$I$222</f>
        <v>9.4507267509666495E-3</v>
      </c>
      <c r="O8" s="437"/>
    </row>
    <row r="9" spans="1:15" s="101" customFormat="1" ht="15.75">
      <c r="A9" s="232" t="s">
        <v>167</v>
      </c>
      <c r="B9" s="234" t="s">
        <v>202</v>
      </c>
      <c r="C9" s="234" t="s">
        <v>123</v>
      </c>
      <c r="D9" s="202">
        <v>7341</v>
      </c>
      <c r="E9" s="232" t="s">
        <v>26</v>
      </c>
      <c r="F9" s="235">
        <v>2360.44</v>
      </c>
      <c r="G9" s="212">
        <v>1.7</v>
      </c>
      <c r="H9" s="238">
        <f t="shared" si="0"/>
        <v>4012.748</v>
      </c>
      <c r="I9" s="137"/>
      <c r="J9" s="213"/>
      <c r="K9" s="214"/>
      <c r="L9" s="215"/>
      <c r="M9" s="137"/>
      <c r="N9" s="438">
        <f t="shared" si="1"/>
        <v>4.0674013864919756E-3</v>
      </c>
      <c r="O9" s="437"/>
    </row>
    <row r="10" spans="1:15" s="101" customFormat="1" ht="15.75">
      <c r="A10" s="232" t="s">
        <v>138</v>
      </c>
      <c r="B10" s="233" t="s">
        <v>397</v>
      </c>
      <c r="C10" s="234" t="s">
        <v>123</v>
      </c>
      <c r="D10" s="202">
        <v>7345</v>
      </c>
      <c r="E10" s="232" t="s">
        <v>26</v>
      </c>
      <c r="F10" s="235">
        <v>2360.44</v>
      </c>
      <c r="G10" s="212">
        <v>1.7</v>
      </c>
      <c r="H10" s="238">
        <f t="shared" si="0"/>
        <v>4012.748</v>
      </c>
      <c r="I10" s="137"/>
      <c r="J10" s="213"/>
      <c r="K10" s="214"/>
      <c r="L10" s="215"/>
      <c r="M10" s="137"/>
      <c r="N10" s="438">
        <f t="shared" si="1"/>
        <v>4.0674013864919756E-3</v>
      </c>
      <c r="O10" s="437"/>
    </row>
    <row r="11" spans="1:15" s="337" customFormat="1" ht="15.75">
      <c r="A11" s="415" t="s">
        <v>200</v>
      </c>
      <c r="B11" s="233" t="s">
        <v>201</v>
      </c>
      <c r="C11" s="340" t="s">
        <v>123</v>
      </c>
      <c r="D11" s="322">
        <v>7351</v>
      </c>
      <c r="E11" s="415" t="s">
        <v>26</v>
      </c>
      <c r="F11" s="416">
        <v>2360.44</v>
      </c>
      <c r="G11" s="417">
        <v>1.5</v>
      </c>
      <c r="H11" s="418">
        <f t="shared" si="0"/>
        <v>3540.66</v>
      </c>
      <c r="I11" s="137"/>
      <c r="J11" s="213"/>
      <c r="K11" s="214"/>
      <c r="L11" s="215"/>
      <c r="M11" s="137"/>
      <c r="N11" s="438">
        <f t="shared" si="1"/>
        <v>3.5888835763164487E-3</v>
      </c>
      <c r="O11" s="437"/>
    </row>
    <row r="12" spans="1:15" s="10" customFormat="1" ht="15.75">
      <c r="A12" s="415" t="s">
        <v>398</v>
      </c>
      <c r="B12" s="234" t="s">
        <v>198</v>
      </c>
      <c r="C12" s="234" t="s">
        <v>123</v>
      </c>
      <c r="D12" s="236">
        <v>7325</v>
      </c>
      <c r="E12" s="232" t="s">
        <v>26</v>
      </c>
      <c r="F12" s="235">
        <v>2360.44</v>
      </c>
      <c r="G12" s="237">
        <v>0.5</v>
      </c>
      <c r="H12" s="238">
        <f>G12*F12</f>
        <v>1180.22</v>
      </c>
      <c r="I12" s="216"/>
      <c r="J12" s="217">
        <f>IF(K12="",0,(K12/G12-1))</f>
        <v>0</v>
      </c>
      <c r="K12" s="218"/>
      <c r="L12" s="219">
        <f>F12*K12</f>
        <v>0</v>
      </c>
      <c r="M12" s="216"/>
      <c r="N12" s="438">
        <f t="shared" si="1"/>
        <v>1.1962945254388165E-3</v>
      </c>
      <c r="O12" s="437"/>
    </row>
    <row r="13" spans="1:15" s="10" customFormat="1" ht="15.75">
      <c r="A13" s="475"/>
      <c r="B13" s="475"/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38">
        <f t="shared" si="1"/>
        <v>0</v>
      </c>
      <c r="O13" s="437"/>
    </row>
    <row r="14" spans="1:15" s="18" customFormat="1" ht="15.75">
      <c r="A14" s="134">
        <v>2</v>
      </c>
      <c r="B14" s="138" t="s">
        <v>25</v>
      </c>
      <c r="C14" s="138"/>
      <c r="D14" s="138"/>
      <c r="E14" s="134"/>
      <c r="F14" s="139"/>
      <c r="G14" s="140"/>
      <c r="H14" s="208">
        <f>SUM(H15:H22)</f>
        <v>18517.371999999999</v>
      </c>
      <c r="I14" s="141">
        <f>SUM(H15:H22)</f>
        <v>18517.371999999999</v>
      </c>
      <c r="J14" s="209">
        <f>IF(M14=0,0,(M14/I14-1))</f>
        <v>0</v>
      </c>
      <c r="K14" s="140"/>
      <c r="L14" s="211"/>
      <c r="M14" s="141">
        <f>SUM(L15:L22)</f>
        <v>0</v>
      </c>
      <c r="N14" s="438">
        <f t="shared" si="1"/>
        <v>1.876957749327585E-2</v>
      </c>
      <c r="O14" s="437"/>
    </row>
    <row r="15" spans="1:15" ht="15.75">
      <c r="A15" s="239" t="s">
        <v>204</v>
      </c>
      <c r="B15" s="240" t="s">
        <v>277</v>
      </c>
      <c r="C15" s="241" t="s">
        <v>124</v>
      </c>
      <c r="D15" s="242" t="s">
        <v>126</v>
      </c>
      <c r="E15" s="232" t="s">
        <v>26</v>
      </c>
      <c r="F15" s="238">
        <v>4.7</v>
      </c>
      <c r="G15" s="238">
        <v>243.56</v>
      </c>
      <c r="H15" s="238">
        <f>G15*F15</f>
        <v>1144.732</v>
      </c>
      <c r="I15" s="142"/>
      <c r="J15" s="217">
        <f t="shared" ref="J15:J56" si="2">IF(K15="",0,(K15/G15-1))</f>
        <v>0</v>
      </c>
      <c r="K15" s="218"/>
      <c r="L15" s="219">
        <f t="shared" ref="L15:L56" si="3">F15*K15</f>
        <v>0</v>
      </c>
      <c r="M15" s="467"/>
      <c r="N15" s="438">
        <f t="shared" si="1"/>
        <v>1.1603231810125461E-3</v>
      </c>
      <c r="O15" s="437"/>
    </row>
    <row r="16" spans="1:15" ht="15.75">
      <c r="A16" s="239" t="s">
        <v>205</v>
      </c>
      <c r="B16" s="251" t="s">
        <v>481</v>
      </c>
      <c r="C16" s="240"/>
      <c r="D16" s="288"/>
      <c r="E16" s="415"/>
      <c r="F16" s="419"/>
      <c r="G16" s="247"/>
      <c r="H16" s="418"/>
      <c r="I16" s="142"/>
      <c r="J16" s="217"/>
      <c r="K16" s="218"/>
      <c r="L16" s="219"/>
      <c r="M16" s="467"/>
      <c r="N16" s="438">
        <f t="shared" si="1"/>
        <v>0</v>
      </c>
      <c r="O16" s="437"/>
    </row>
    <row r="17" spans="1:15" ht="15.75">
      <c r="A17" s="239" t="s">
        <v>480</v>
      </c>
      <c r="B17" s="339" t="s">
        <v>220</v>
      </c>
      <c r="C17" s="340" t="s">
        <v>123</v>
      </c>
      <c r="D17" s="322">
        <v>4740</v>
      </c>
      <c r="E17" s="339" t="s">
        <v>70</v>
      </c>
      <c r="F17" s="418">
        <v>4</v>
      </c>
      <c r="G17" s="417">
        <v>1477</v>
      </c>
      <c r="H17" s="418">
        <f t="shared" ref="H17:H22" si="4">G17*F17</f>
        <v>5908</v>
      </c>
      <c r="I17" s="142"/>
      <c r="J17" s="217"/>
      <c r="K17" s="218"/>
      <c r="L17" s="219"/>
      <c r="M17" s="467"/>
      <c r="N17" s="438">
        <f t="shared" si="1"/>
        <v>5.9884666047792167E-3</v>
      </c>
      <c r="O17" s="437"/>
    </row>
    <row r="18" spans="1:15" ht="15.75">
      <c r="A18" s="239" t="s">
        <v>482</v>
      </c>
      <c r="B18" s="339" t="s">
        <v>221</v>
      </c>
      <c r="C18" s="340" t="s">
        <v>123</v>
      </c>
      <c r="D18" s="322">
        <v>2454</v>
      </c>
      <c r="E18" s="233" t="s">
        <v>70</v>
      </c>
      <c r="F18" s="418">
        <v>10</v>
      </c>
      <c r="G18" s="417">
        <v>123.2</v>
      </c>
      <c r="H18" s="418">
        <f t="shared" si="4"/>
        <v>1232</v>
      </c>
      <c r="I18" s="142"/>
      <c r="J18" s="217"/>
      <c r="K18" s="218"/>
      <c r="L18" s="219"/>
      <c r="M18" s="467"/>
      <c r="N18" s="438">
        <f t="shared" si="1"/>
        <v>1.2487797659255237E-3</v>
      </c>
      <c r="O18" s="437"/>
    </row>
    <row r="19" spans="1:15" ht="15.75">
      <c r="A19" s="239" t="s">
        <v>483</v>
      </c>
      <c r="B19" s="339" t="s">
        <v>222</v>
      </c>
      <c r="C19" s="340" t="s">
        <v>123</v>
      </c>
      <c r="D19" s="322">
        <v>6798</v>
      </c>
      <c r="E19" s="233" t="s">
        <v>70</v>
      </c>
      <c r="F19" s="418">
        <v>10</v>
      </c>
      <c r="G19" s="417">
        <v>329.12</v>
      </c>
      <c r="H19" s="418">
        <f t="shared" si="4"/>
        <v>3291.2</v>
      </c>
      <c r="I19" s="142"/>
      <c r="J19" s="217"/>
      <c r="K19" s="218"/>
      <c r="L19" s="219"/>
      <c r="M19" s="467"/>
      <c r="N19" s="438">
        <f t="shared" si="1"/>
        <v>3.3360259461153279E-3</v>
      </c>
      <c r="O19" s="437"/>
    </row>
    <row r="20" spans="1:15" ht="15.75">
      <c r="A20" s="239" t="s">
        <v>484</v>
      </c>
      <c r="B20" s="339" t="s">
        <v>223</v>
      </c>
      <c r="C20" s="340" t="s">
        <v>123</v>
      </c>
      <c r="D20" s="322">
        <v>9612</v>
      </c>
      <c r="E20" s="233" t="s">
        <v>70</v>
      </c>
      <c r="F20" s="418">
        <v>2</v>
      </c>
      <c r="G20" s="417">
        <v>2346.08</v>
      </c>
      <c r="H20" s="418">
        <f t="shared" si="4"/>
        <v>4692.16</v>
      </c>
      <c r="I20" s="142"/>
      <c r="J20" s="217"/>
      <c r="K20" s="218"/>
      <c r="L20" s="219"/>
      <c r="M20" s="467"/>
      <c r="N20" s="438">
        <f t="shared" si="1"/>
        <v>4.7560669370820662E-3</v>
      </c>
      <c r="O20" s="437"/>
    </row>
    <row r="21" spans="1:15" ht="15.75">
      <c r="A21" s="239" t="s">
        <v>485</v>
      </c>
      <c r="B21" s="339" t="s">
        <v>225</v>
      </c>
      <c r="C21" s="340" t="s">
        <v>123</v>
      </c>
      <c r="D21" s="322">
        <v>2448</v>
      </c>
      <c r="E21" s="233" t="s">
        <v>70</v>
      </c>
      <c r="F21" s="418">
        <v>8</v>
      </c>
      <c r="G21" s="417">
        <v>237.6</v>
      </c>
      <c r="H21" s="418">
        <f t="shared" si="4"/>
        <v>1900.8</v>
      </c>
      <c r="I21" s="142"/>
      <c r="J21" s="217"/>
      <c r="K21" s="218"/>
      <c r="L21" s="219"/>
      <c r="M21" s="467"/>
      <c r="N21" s="438">
        <f t="shared" si="1"/>
        <v>1.9266887817136653E-3</v>
      </c>
      <c r="O21" s="437"/>
    </row>
    <row r="22" spans="1:15" ht="15.75">
      <c r="A22" s="239" t="s">
        <v>486</v>
      </c>
      <c r="B22" s="339" t="s">
        <v>226</v>
      </c>
      <c r="C22" s="340" t="s">
        <v>123</v>
      </c>
      <c r="D22" s="322">
        <v>5935</v>
      </c>
      <c r="E22" s="233" t="s">
        <v>70</v>
      </c>
      <c r="F22" s="419">
        <v>3</v>
      </c>
      <c r="G22" s="417">
        <v>116.16</v>
      </c>
      <c r="H22" s="418">
        <f t="shared" si="4"/>
        <v>348.48</v>
      </c>
      <c r="I22" s="142"/>
      <c r="J22" s="217"/>
      <c r="K22" s="218"/>
      <c r="L22" s="219"/>
      <c r="M22" s="467"/>
      <c r="N22" s="438">
        <f t="shared" si="1"/>
        <v>3.5322627664750536E-4</v>
      </c>
      <c r="O22" s="437"/>
    </row>
    <row r="23" spans="1:15" ht="15.75">
      <c r="A23" s="278"/>
      <c r="B23" s="243"/>
      <c r="C23" s="279"/>
      <c r="D23" s="280"/>
      <c r="E23" s="281"/>
      <c r="F23" s="287"/>
      <c r="G23" s="282"/>
      <c r="H23" s="282"/>
      <c r="I23" s="195"/>
      <c r="J23" s="205"/>
      <c r="K23" s="283"/>
      <c r="L23" s="284"/>
      <c r="M23" s="285"/>
      <c r="N23" s="438">
        <f t="shared" si="1"/>
        <v>0</v>
      </c>
      <c r="O23" s="437"/>
    </row>
    <row r="24" spans="1:15" ht="15.75">
      <c r="A24" s="134">
        <v>3</v>
      </c>
      <c r="B24" s="138" t="s">
        <v>203</v>
      </c>
      <c r="C24" s="138"/>
      <c r="D24" s="138"/>
      <c r="E24" s="134"/>
      <c r="F24" s="139"/>
      <c r="G24" s="140"/>
      <c r="H24" s="208">
        <f>SUM(H25:H56)</f>
        <v>49818.010800000011</v>
      </c>
      <c r="I24" s="141">
        <f>SUM(H25:H56)</f>
        <v>49818.010800000011</v>
      </c>
      <c r="J24" s="209">
        <f t="shared" si="2"/>
        <v>0</v>
      </c>
      <c r="K24" s="140"/>
      <c r="L24" s="211">
        <f t="shared" si="3"/>
        <v>0</v>
      </c>
      <c r="M24" s="141">
        <f>SUM(L25:L56)</f>
        <v>0</v>
      </c>
      <c r="N24" s="438">
        <f t="shared" si="1"/>
        <v>5.0496529111768856E-2</v>
      </c>
      <c r="O24" s="437"/>
    </row>
    <row r="25" spans="1:15" ht="15.75">
      <c r="A25" s="239" t="s">
        <v>295</v>
      </c>
      <c r="B25" s="234" t="s">
        <v>278</v>
      </c>
      <c r="C25" s="240" t="s">
        <v>124</v>
      </c>
      <c r="D25" s="246">
        <v>85368</v>
      </c>
      <c r="E25" s="239" t="s">
        <v>26</v>
      </c>
      <c r="F25" s="237">
        <v>72.52</v>
      </c>
      <c r="G25" s="235">
        <v>33.6</v>
      </c>
      <c r="H25" s="238">
        <f>G25*F25</f>
        <v>2436.672</v>
      </c>
      <c r="I25" s="143"/>
      <c r="J25" s="217"/>
      <c r="K25" s="218"/>
      <c r="L25" s="219"/>
      <c r="M25" s="466"/>
      <c r="N25" s="438">
        <f t="shared" si="1"/>
        <v>2.4698593261341544E-3</v>
      </c>
      <c r="O25" s="437"/>
    </row>
    <row r="26" spans="1:15" ht="30">
      <c r="A26" s="239" t="s">
        <v>296</v>
      </c>
      <c r="B26" s="234" t="s">
        <v>279</v>
      </c>
      <c r="C26" s="240" t="s">
        <v>124</v>
      </c>
      <c r="D26" s="246">
        <v>72218</v>
      </c>
      <c r="E26" s="239" t="s">
        <v>26</v>
      </c>
      <c r="F26" s="237">
        <v>35</v>
      </c>
      <c r="G26" s="235">
        <v>3.89</v>
      </c>
      <c r="H26" s="238">
        <f t="shared" ref="H26:H56" si="5">G26*F26</f>
        <v>136.15</v>
      </c>
      <c r="I26" s="143"/>
      <c r="J26" s="217"/>
      <c r="K26" s="218"/>
      <c r="L26" s="219"/>
      <c r="M26" s="467"/>
      <c r="N26" s="438">
        <f t="shared" si="1"/>
        <v>1.3800435481392865E-4</v>
      </c>
      <c r="O26" s="437"/>
    </row>
    <row r="27" spans="1:15" ht="30">
      <c r="A27" s="239" t="s">
        <v>297</v>
      </c>
      <c r="B27" s="234" t="s">
        <v>79</v>
      </c>
      <c r="C27" s="240" t="s">
        <v>124</v>
      </c>
      <c r="D27" s="246" t="s">
        <v>127</v>
      </c>
      <c r="E27" s="245" t="s">
        <v>28</v>
      </c>
      <c r="F27" s="235">
        <v>620</v>
      </c>
      <c r="G27" s="235">
        <v>54.89</v>
      </c>
      <c r="H27" s="238">
        <f t="shared" si="5"/>
        <v>34031.800000000003</v>
      </c>
      <c r="I27" s="143"/>
      <c r="J27" s="217"/>
      <c r="K27" s="218"/>
      <c r="L27" s="219"/>
      <c r="M27" s="467"/>
      <c r="N27" s="438">
        <f t="shared" si="1"/>
        <v>3.4495311069824876E-2</v>
      </c>
    </row>
    <row r="28" spans="1:15" ht="23.25" customHeight="1">
      <c r="A28" s="239" t="s">
        <v>298</v>
      </c>
      <c r="B28" s="338" t="s">
        <v>361</v>
      </c>
      <c r="C28" s="240" t="s">
        <v>124</v>
      </c>
      <c r="D28" s="246">
        <v>85372</v>
      </c>
      <c r="E28" s="245" t="s">
        <v>28</v>
      </c>
      <c r="F28" s="235">
        <v>50.25</v>
      </c>
      <c r="G28" s="235">
        <v>1.45</v>
      </c>
      <c r="H28" s="238">
        <f t="shared" si="5"/>
        <v>72.862499999999997</v>
      </c>
      <c r="I28" s="143"/>
      <c r="J28" s="217"/>
      <c r="K28" s="218"/>
      <c r="L28" s="219"/>
      <c r="M28" s="467"/>
      <c r="N28" s="438">
        <f t="shared" si="1"/>
        <v>7.3854882869114026E-5</v>
      </c>
    </row>
    <row r="29" spans="1:15" ht="30.75" customHeight="1">
      <c r="A29" s="239" t="s">
        <v>299</v>
      </c>
      <c r="B29" s="338" t="s">
        <v>387</v>
      </c>
      <c r="C29" s="240" t="s">
        <v>124</v>
      </c>
      <c r="D29" s="246">
        <v>72135</v>
      </c>
      <c r="E29" s="245" t="s">
        <v>2</v>
      </c>
      <c r="F29" s="416">
        <v>606</v>
      </c>
      <c r="G29" s="416">
        <v>3.35</v>
      </c>
      <c r="H29" s="418">
        <f t="shared" si="5"/>
        <v>2030.1000000000001</v>
      </c>
      <c r="I29" s="143"/>
      <c r="J29" s="217"/>
      <c r="K29" s="218"/>
      <c r="L29" s="219"/>
      <c r="M29" s="467"/>
      <c r="N29" s="438">
        <f t="shared" si="1"/>
        <v>2.0577498399394528E-3</v>
      </c>
    </row>
    <row r="30" spans="1:15" ht="30">
      <c r="A30" s="239" t="s">
        <v>300</v>
      </c>
      <c r="B30" s="340" t="s">
        <v>362</v>
      </c>
      <c r="C30" s="240" t="s">
        <v>124</v>
      </c>
      <c r="D30" s="246">
        <v>84152</v>
      </c>
      <c r="E30" s="245" t="s">
        <v>28</v>
      </c>
      <c r="F30" s="235">
        <v>0.76</v>
      </c>
      <c r="G30" s="235">
        <v>186.63</v>
      </c>
      <c r="H30" s="238">
        <f t="shared" si="5"/>
        <v>141.83879999999999</v>
      </c>
      <c r="I30" s="143"/>
      <c r="J30" s="217"/>
      <c r="K30" s="218"/>
      <c r="L30" s="219"/>
      <c r="M30" s="467"/>
      <c r="N30" s="438">
        <f t="shared" si="1"/>
        <v>1.4377063592788732E-4</v>
      </c>
    </row>
    <row r="31" spans="1:15" ht="15.75">
      <c r="A31" s="239" t="s">
        <v>301</v>
      </c>
      <c r="B31" s="340" t="s">
        <v>364</v>
      </c>
      <c r="C31" s="240" t="s">
        <v>124</v>
      </c>
      <c r="D31" s="246">
        <v>72225</v>
      </c>
      <c r="E31" s="245" t="s">
        <v>28</v>
      </c>
      <c r="F31" s="235">
        <v>12.96</v>
      </c>
      <c r="G31" s="235">
        <v>2.4300000000000002</v>
      </c>
      <c r="H31" s="238">
        <f t="shared" si="5"/>
        <v>31.492800000000003</v>
      </c>
      <c r="I31" s="143"/>
      <c r="J31" s="217"/>
      <c r="K31" s="218"/>
      <c r="L31" s="219"/>
      <c r="M31" s="467"/>
      <c r="N31" s="438">
        <f t="shared" si="1"/>
        <v>3.1921730042483234E-5</v>
      </c>
    </row>
    <row r="32" spans="1:15" ht="30">
      <c r="A32" s="239" t="s">
        <v>302</v>
      </c>
      <c r="B32" s="340" t="s">
        <v>363</v>
      </c>
      <c r="C32" s="240" t="s">
        <v>124</v>
      </c>
      <c r="D32" s="246">
        <v>72227</v>
      </c>
      <c r="E32" s="245" t="s">
        <v>28</v>
      </c>
      <c r="F32" s="341">
        <v>12.96</v>
      </c>
      <c r="G32" s="341">
        <v>4.41</v>
      </c>
      <c r="H32" s="342">
        <f t="shared" si="5"/>
        <v>57.153600000000004</v>
      </c>
      <c r="I32" s="143"/>
      <c r="J32" s="217"/>
      <c r="K32" s="218"/>
      <c r="L32" s="219"/>
      <c r="M32" s="467"/>
      <c r="N32" s="438">
        <f t="shared" si="1"/>
        <v>5.7932028595617716E-5</v>
      </c>
    </row>
    <row r="33" spans="1:16" ht="15.75">
      <c r="A33" s="239" t="s">
        <v>303</v>
      </c>
      <c r="B33" s="197" t="s">
        <v>365</v>
      </c>
      <c r="C33" s="234" t="s">
        <v>123</v>
      </c>
      <c r="D33" s="246">
        <v>18</v>
      </c>
      <c r="E33" s="245" t="s">
        <v>28</v>
      </c>
      <c r="F33" s="235">
        <v>212.9</v>
      </c>
      <c r="G33" s="235">
        <v>5.15</v>
      </c>
      <c r="H33" s="238">
        <f t="shared" si="5"/>
        <v>1096.4350000000002</v>
      </c>
      <c r="I33" s="143"/>
      <c r="J33" s="217"/>
      <c r="K33" s="218"/>
      <c r="L33" s="219"/>
      <c r="M33" s="467"/>
      <c r="N33" s="438">
        <f t="shared" si="1"/>
        <v>1.1113683787764221E-3</v>
      </c>
    </row>
    <row r="34" spans="1:16" ht="21" customHeight="1">
      <c r="A34" s="239" t="s">
        <v>304</v>
      </c>
      <c r="B34" s="198" t="s">
        <v>165</v>
      </c>
      <c r="C34" s="240" t="s">
        <v>124</v>
      </c>
      <c r="D34" s="246" t="s">
        <v>367</v>
      </c>
      <c r="E34" s="245" t="s">
        <v>26</v>
      </c>
      <c r="F34" s="235">
        <v>4</v>
      </c>
      <c r="G34" s="235">
        <v>14.59</v>
      </c>
      <c r="H34" s="238">
        <f t="shared" si="5"/>
        <v>58.36</v>
      </c>
      <c r="I34" s="143"/>
      <c r="J34" s="217"/>
      <c r="K34" s="218"/>
      <c r="L34" s="219"/>
      <c r="M34" s="467"/>
      <c r="N34" s="438">
        <f t="shared" si="1"/>
        <v>5.9154859691082445E-5</v>
      </c>
    </row>
    <row r="35" spans="1:16" ht="23.25" customHeight="1">
      <c r="A35" s="239" t="s">
        <v>305</v>
      </c>
      <c r="B35" s="234" t="s">
        <v>280</v>
      </c>
      <c r="C35" s="240" t="s">
        <v>124</v>
      </c>
      <c r="D35" s="246">
        <v>72239</v>
      </c>
      <c r="E35" s="245" t="s">
        <v>28</v>
      </c>
      <c r="F35" s="235">
        <v>106.67</v>
      </c>
      <c r="G35" s="235">
        <v>3.33</v>
      </c>
      <c r="H35" s="238">
        <f t="shared" si="5"/>
        <v>355.21109999999999</v>
      </c>
      <c r="I35" s="143"/>
      <c r="J35" s="217"/>
      <c r="K35" s="218"/>
      <c r="L35" s="219"/>
      <c r="M35" s="467"/>
      <c r="N35" s="438">
        <f t="shared" si="1"/>
        <v>3.600490538247953E-4</v>
      </c>
    </row>
    <row r="36" spans="1:16" ht="30">
      <c r="A36" s="239" t="s">
        <v>306</v>
      </c>
      <c r="B36" s="234" t="s">
        <v>281</v>
      </c>
      <c r="C36" s="240" t="s">
        <v>124</v>
      </c>
      <c r="D36" s="246">
        <v>72240</v>
      </c>
      <c r="E36" s="245" t="s">
        <v>28</v>
      </c>
      <c r="F36" s="235">
        <v>10.28</v>
      </c>
      <c r="G36" s="235">
        <v>15.9</v>
      </c>
      <c r="H36" s="238">
        <f t="shared" si="5"/>
        <v>163.452</v>
      </c>
      <c r="I36" s="143"/>
      <c r="J36" s="217"/>
      <c r="K36" s="218"/>
      <c r="L36" s="219"/>
      <c r="M36" s="467"/>
      <c r="N36" s="438">
        <f t="shared" si="1"/>
        <v>1.6567820641238533E-4</v>
      </c>
    </row>
    <row r="37" spans="1:16" ht="23.25" customHeight="1">
      <c r="A37" s="239" t="s">
        <v>307</v>
      </c>
      <c r="B37" s="340" t="s">
        <v>163</v>
      </c>
      <c r="C37" s="234" t="s">
        <v>123</v>
      </c>
      <c r="D37" s="246">
        <v>7989</v>
      </c>
      <c r="E37" s="245" t="s">
        <v>26</v>
      </c>
      <c r="F37" s="235">
        <v>37.08</v>
      </c>
      <c r="G37" s="235">
        <v>4.41</v>
      </c>
      <c r="H37" s="238">
        <f t="shared" si="5"/>
        <v>163.52279999999999</v>
      </c>
      <c r="I37" s="143"/>
      <c r="J37" s="217"/>
      <c r="K37" s="218"/>
      <c r="L37" s="219"/>
      <c r="M37" s="467"/>
      <c r="N37" s="438">
        <f t="shared" si="1"/>
        <v>1.6574997070412843E-4</v>
      </c>
    </row>
    <row r="38" spans="1:16" ht="23.25" customHeight="1">
      <c r="A38" s="239" t="s">
        <v>308</v>
      </c>
      <c r="B38" s="234" t="s">
        <v>282</v>
      </c>
      <c r="C38" s="240" t="s">
        <v>124</v>
      </c>
      <c r="D38" s="246">
        <v>85376</v>
      </c>
      <c r="E38" s="245" t="s">
        <v>26</v>
      </c>
      <c r="F38" s="235">
        <v>77.12</v>
      </c>
      <c r="G38" s="235">
        <v>3.29</v>
      </c>
      <c r="H38" s="238">
        <f t="shared" si="5"/>
        <v>253.72480000000002</v>
      </c>
      <c r="I38" s="143"/>
      <c r="J38" s="217"/>
      <c r="K38" s="218"/>
      <c r="L38" s="219"/>
      <c r="M38" s="467"/>
      <c r="N38" s="438">
        <f t="shared" si="1"/>
        <v>2.5718051652069837E-4</v>
      </c>
    </row>
    <row r="39" spans="1:16" ht="30">
      <c r="A39" s="239" t="s">
        <v>309</v>
      </c>
      <c r="B39" s="234" t="s">
        <v>283</v>
      </c>
      <c r="C39" s="240" t="s">
        <v>124</v>
      </c>
      <c r="D39" s="246">
        <v>85413</v>
      </c>
      <c r="E39" s="245" t="s">
        <v>2</v>
      </c>
      <c r="F39" s="235">
        <v>315.70999999999998</v>
      </c>
      <c r="G39" s="235">
        <v>1.59</v>
      </c>
      <c r="H39" s="238">
        <f t="shared" si="5"/>
        <v>501.97890000000001</v>
      </c>
      <c r="I39" s="143"/>
      <c r="J39" s="217"/>
      <c r="K39" s="218"/>
      <c r="L39" s="219"/>
      <c r="M39" s="467"/>
      <c r="N39" s="438">
        <f t="shared" si="1"/>
        <v>5.0881582243632458E-4</v>
      </c>
    </row>
    <row r="40" spans="1:16" ht="23.25" customHeight="1">
      <c r="A40" s="239" t="s">
        <v>310</v>
      </c>
      <c r="B40" s="234" t="s">
        <v>284</v>
      </c>
      <c r="C40" s="240" t="s">
        <v>124</v>
      </c>
      <c r="D40" s="246">
        <v>85411</v>
      </c>
      <c r="E40" s="245" t="s">
        <v>2</v>
      </c>
      <c r="F40" s="235">
        <v>25.9</v>
      </c>
      <c r="G40" s="235">
        <v>2.06</v>
      </c>
      <c r="H40" s="238">
        <f t="shared" si="5"/>
        <v>53.353999999999999</v>
      </c>
      <c r="I40" s="143"/>
      <c r="J40" s="217"/>
      <c r="K40" s="218"/>
      <c r="L40" s="219"/>
      <c r="M40" s="467"/>
      <c r="N40" s="438">
        <f t="shared" si="1"/>
        <v>5.4080678272070125E-5</v>
      </c>
    </row>
    <row r="41" spans="1:16" ht="23.25" customHeight="1">
      <c r="A41" s="239" t="s">
        <v>311</v>
      </c>
      <c r="B41" s="234" t="s">
        <v>177</v>
      </c>
      <c r="C41" s="234" t="s">
        <v>123</v>
      </c>
      <c r="D41" s="246">
        <v>10235</v>
      </c>
      <c r="E41" s="245" t="s">
        <v>2</v>
      </c>
      <c r="F41" s="235">
        <v>68.2</v>
      </c>
      <c r="G41" s="235">
        <v>2.54</v>
      </c>
      <c r="H41" s="238">
        <f t="shared" si="5"/>
        <v>173.22800000000001</v>
      </c>
      <c r="I41" s="143"/>
      <c r="J41" s="217"/>
      <c r="K41" s="218"/>
      <c r="L41" s="219"/>
      <c r="M41" s="467"/>
      <c r="N41" s="438">
        <f t="shared" si="1"/>
        <v>1.7558735494459956E-4</v>
      </c>
    </row>
    <row r="42" spans="1:16" ht="23.25" customHeight="1">
      <c r="A42" s="239" t="s">
        <v>312</v>
      </c>
      <c r="B42" s="233" t="s">
        <v>209</v>
      </c>
      <c r="C42" s="234" t="s">
        <v>123</v>
      </c>
      <c r="D42" s="246">
        <v>22</v>
      </c>
      <c r="E42" s="245" t="s">
        <v>28</v>
      </c>
      <c r="F42" s="235">
        <v>298.25</v>
      </c>
      <c r="G42" s="235">
        <v>7.36</v>
      </c>
      <c r="H42" s="238">
        <f t="shared" si="5"/>
        <v>2195.12</v>
      </c>
      <c r="I42" s="143"/>
      <c r="J42" s="217"/>
      <c r="K42" s="218"/>
      <c r="L42" s="219"/>
      <c r="M42" s="467"/>
      <c r="N42" s="438">
        <f t="shared" si="1"/>
        <v>2.2250174024175617E-3</v>
      </c>
    </row>
    <row r="43" spans="1:16" ht="30">
      <c r="A43" s="239" t="s">
        <v>313</v>
      </c>
      <c r="B43" s="198" t="s">
        <v>285</v>
      </c>
      <c r="C43" s="240" t="s">
        <v>124</v>
      </c>
      <c r="D43" s="246">
        <v>72142</v>
      </c>
      <c r="E43" s="245" t="s">
        <v>27</v>
      </c>
      <c r="F43" s="237">
        <v>86</v>
      </c>
      <c r="G43" s="235">
        <v>6.17</v>
      </c>
      <c r="H43" s="238">
        <f t="shared" si="5"/>
        <v>530.62</v>
      </c>
      <c r="I43" s="142"/>
      <c r="J43" s="217"/>
      <c r="K43" s="218"/>
      <c r="L43" s="219"/>
      <c r="M43" s="467"/>
      <c r="N43" s="438">
        <f t="shared" si="1"/>
        <v>5.3784701249626741E-4</v>
      </c>
      <c r="P43" s="113"/>
    </row>
    <row r="44" spans="1:16" ht="21" customHeight="1">
      <c r="A44" s="239" t="s">
        <v>314</v>
      </c>
      <c r="B44" s="198" t="s">
        <v>286</v>
      </c>
      <c r="C44" s="240" t="s">
        <v>124</v>
      </c>
      <c r="D44" s="246">
        <v>72143</v>
      </c>
      <c r="E44" s="245" t="s">
        <v>27</v>
      </c>
      <c r="F44" s="237">
        <v>85</v>
      </c>
      <c r="G44" s="235">
        <v>29.78</v>
      </c>
      <c r="H44" s="238">
        <f t="shared" si="5"/>
        <v>2531.3000000000002</v>
      </c>
      <c r="I44" s="142"/>
      <c r="J44" s="217"/>
      <c r="K44" s="218"/>
      <c r="L44" s="219"/>
      <c r="M44" s="467"/>
      <c r="N44" s="438">
        <f t="shared" si="1"/>
        <v>2.5657761538046093E-3</v>
      </c>
      <c r="P44" s="113"/>
    </row>
    <row r="45" spans="1:16" ht="23.25" customHeight="1">
      <c r="A45" s="239" t="s">
        <v>315</v>
      </c>
      <c r="B45" s="198" t="s">
        <v>210</v>
      </c>
      <c r="C45" s="240" t="s">
        <v>124</v>
      </c>
      <c r="D45" s="246">
        <v>72218</v>
      </c>
      <c r="E45" s="245" t="s">
        <v>26</v>
      </c>
      <c r="F45" s="237">
        <v>10.29</v>
      </c>
      <c r="G45" s="235">
        <v>3.89</v>
      </c>
      <c r="H45" s="238">
        <f t="shared" si="5"/>
        <v>40.028099999999995</v>
      </c>
      <c r="I45" s="142"/>
      <c r="J45" s="217"/>
      <c r="K45" s="218"/>
      <c r="L45" s="219"/>
      <c r="M45" s="467"/>
      <c r="N45" s="438">
        <f t="shared" si="1"/>
        <v>4.057328031529501E-5</v>
      </c>
      <c r="P45" s="113"/>
    </row>
    <row r="46" spans="1:16" ht="15.75">
      <c r="A46" s="239" t="s">
        <v>316</v>
      </c>
      <c r="B46" s="199" t="s">
        <v>366</v>
      </c>
      <c r="C46" s="234" t="s">
        <v>123</v>
      </c>
      <c r="D46" s="246">
        <v>8387</v>
      </c>
      <c r="E46" s="245" t="s">
        <v>26</v>
      </c>
      <c r="F46" s="237">
        <v>7.61</v>
      </c>
      <c r="G46" s="235">
        <v>7.84</v>
      </c>
      <c r="H46" s="238">
        <f t="shared" si="5"/>
        <v>59.662399999999998</v>
      </c>
      <c r="I46" s="142"/>
      <c r="J46" s="217"/>
      <c r="K46" s="218"/>
      <c r="L46" s="219"/>
      <c r="M46" s="467"/>
      <c r="N46" s="438">
        <f t="shared" si="1"/>
        <v>6.0474998300775139E-5</v>
      </c>
      <c r="P46" s="113"/>
    </row>
    <row r="47" spans="1:16" ht="15.75">
      <c r="A47" s="239" t="s">
        <v>317</v>
      </c>
      <c r="B47" s="198" t="s">
        <v>139</v>
      </c>
      <c r="C47" s="234" t="s">
        <v>123</v>
      </c>
      <c r="D47" s="246">
        <v>227</v>
      </c>
      <c r="E47" s="245" t="s">
        <v>26</v>
      </c>
      <c r="F47" s="237">
        <v>2</v>
      </c>
      <c r="G47" s="235">
        <v>19.22</v>
      </c>
      <c r="H47" s="238">
        <f t="shared" si="5"/>
        <v>38.44</v>
      </c>
      <c r="I47" s="142"/>
      <c r="J47" s="217"/>
      <c r="K47" s="218"/>
      <c r="L47" s="219"/>
      <c r="M47" s="467"/>
      <c r="N47" s="438">
        <f t="shared" si="1"/>
        <v>3.8963550488780143E-5</v>
      </c>
      <c r="P47" s="113"/>
    </row>
    <row r="48" spans="1:16" ht="15.75">
      <c r="A48" s="239" t="s">
        <v>318</v>
      </c>
      <c r="B48" s="198" t="s">
        <v>169</v>
      </c>
      <c r="C48" s="234" t="s">
        <v>123</v>
      </c>
      <c r="D48" s="246">
        <v>227</v>
      </c>
      <c r="E48" s="245" t="s">
        <v>26</v>
      </c>
      <c r="F48" s="235">
        <v>23.7</v>
      </c>
      <c r="G48" s="235">
        <v>19.22</v>
      </c>
      <c r="H48" s="238">
        <f t="shared" si="5"/>
        <v>455.51399999999995</v>
      </c>
      <c r="I48" s="142"/>
      <c r="J48" s="217"/>
      <c r="K48" s="218"/>
      <c r="L48" s="219"/>
      <c r="M48" s="467"/>
      <c r="N48" s="438">
        <f t="shared" si="1"/>
        <v>4.6171807329204465E-4</v>
      </c>
      <c r="P48" s="113"/>
    </row>
    <row r="49" spans="1:16" ht="15.75">
      <c r="A49" s="239" t="s">
        <v>319</v>
      </c>
      <c r="B49" s="198" t="s">
        <v>171</v>
      </c>
      <c r="C49" s="234" t="s">
        <v>123</v>
      </c>
      <c r="D49" s="246">
        <v>1858</v>
      </c>
      <c r="E49" s="245" t="s">
        <v>26</v>
      </c>
      <c r="F49" s="237">
        <v>31</v>
      </c>
      <c r="G49" s="235">
        <v>1.28</v>
      </c>
      <c r="H49" s="238">
        <f t="shared" si="5"/>
        <v>39.68</v>
      </c>
      <c r="I49" s="142"/>
      <c r="J49" s="217"/>
      <c r="K49" s="218"/>
      <c r="L49" s="219"/>
      <c r="M49" s="467"/>
      <c r="N49" s="438">
        <f t="shared" si="1"/>
        <v>4.0220439214224667E-5</v>
      </c>
      <c r="P49" s="113"/>
    </row>
    <row r="50" spans="1:16" ht="15.75">
      <c r="A50" s="239" t="s">
        <v>320</v>
      </c>
      <c r="B50" s="198" t="s">
        <v>219</v>
      </c>
      <c r="C50" s="234" t="s">
        <v>123</v>
      </c>
      <c r="D50" s="246">
        <v>4268</v>
      </c>
      <c r="E50" s="245" t="s">
        <v>27</v>
      </c>
      <c r="F50" s="235">
        <v>2</v>
      </c>
      <c r="G50" s="235">
        <v>91.01</v>
      </c>
      <c r="H50" s="238">
        <f t="shared" si="5"/>
        <v>182.02</v>
      </c>
      <c r="I50" s="142"/>
      <c r="J50" s="217"/>
      <c r="K50" s="218"/>
      <c r="L50" s="219"/>
      <c r="M50" s="467"/>
      <c r="N50" s="438">
        <f t="shared" si="1"/>
        <v>1.8449910145597716E-4</v>
      </c>
      <c r="P50" s="113"/>
    </row>
    <row r="51" spans="1:16" ht="15.75">
      <c r="A51" s="239" t="s">
        <v>321</v>
      </c>
      <c r="B51" s="233" t="s">
        <v>211</v>
      </c>
      <c r="C51" s="234" t="s">
        <v>123</v>
      </c>
      <c r="D51" s="246">
        <v>7228</v>
      </c>
      <c r="E51" s="245" t="s">
        <v>27</v>
      </c>
      <c r="F51" s="237">
        <v>2</v>
      </c>
      <c r="G51" s="235">
        <v>7.37</v>
      </c>
      <c r="H51" s="238">
        <f t="shared" si="5"/>
        <v>14.74</v>
      </c>
      <c r="I51" s="142"/>
      <c r="J51" s="217"/>
      <c r="K51" s="218"/>
      <c r="L51" s="219"/>
      <c r="M51" s="467"/>
      <c r="N51" s="438">
        <f t="shared" si="1"/>
        <v>1.4940757913751803E-5</v>
      </c>
      <c r="P51" s="113"/>
    </row>
    <row r="52" spans="1:16" ht="15.75">
      <c r="A52" s="239" t="s">
        <v>322</v>
      </c>
      <c r="B52" s="234" t="s">
        <v>164</v>
      </c>
      <c r="C52" s="234" t="s">
        <v>123</v>
      </c>
      <c r="D52" s="246">
        <v>40</v>
      </c>
      <c r="E52" s="245" t="s">
        <v>27</v>
      </c>
      <c r="F52" s="237">
        <v>312</v>
      </c>
      <c r="G52" s="235">
        <v>4.7699999999999996</v>
      </c>
      <c r="H52" s="238">
        <f t="shared" si="5"/>
        <v>1488.2399999999998</v>
      </c>
      <c r="I52" s="142"/>
      <c r="J52" s="217"/>
      <c r="K52" s="218"/>
      <c r="L52" s="219"/>
      <c r="M52" s="467"/>
      <c r="N52" s="438">
        <f t="shared" si="1"/>
        <v>1.5085097393189946E-3</v>
      </c>
      <c r="P52" s="113"/>
    </row>
    <row r="53" spans="1:16" ht="15.75">
      <c r="A53" s="239" t="s">
        <v>323</v>
      </c>
      <c r="B53" s="198" t="s">
        <v>170</v>
      </c>
      <c r="C53" s="234" t="s">
        <v>123</v>
      </c>
      <c r="D53" s="246">
        <v>227</v>
      </c>
      <c r="E53" s="245" t="s">
        <v>2</v>
      </c>
      <c r="F53" s="237">
        <v>4</v>
      </c>
      <c r="G53" s="235">
        <v>19.22</v>
      </c>
      <c r="H53" s="238">
        <f t="shared" si="5"/>
        <v>76.88</v>
      </c>
      <c r="I53" s="142"/>
      <c r="J53" s="217"/>
      <c r="K53" s="218"/>
      <c r="L53" s="219"/>
      <c r="M53" s="467"/>
      <c r="N53" s="438">
        <f t="shared" si="1"/>
        <v>7.7927100977560285E-5</v>
      </c>
      <c r="P53" s="113"/>
    </row>
    <row r="54" spans="1:16" ht="15.75">
      <c r="A54" s="239" t="s">
        <v>368</v>
      </c>
      <c r="B54" s="234" t="s">
        <v>140</v>
      </c>
      <c r="C54" s="234" t="s">
        <v>123</v>
      </c>
      <c r="D54" s="246" t="s">
        <v>161</v>
      </c>
      <c r="E54" s="245" t="s">
        <v>27</v>
      </c>
      <c r="F54" s="235">
        <v>12</v>
      </c>
      <c r="G54" s="235">
        <v>7</v>
      </c>
      <c r="H54" s="238">
        <f t="shared" si="5"/>
        <v>84</v>
      </c>
      <c r="I54" s="142"/>
      <c r="J54" s="217"/>
      <c r="K54" s="218"/>
      <c r="L54" s="219"/>
      <c r="M54" s="467"/>
      <c r="N54" s="438">
        <f t="shared" si="1"/>
        <v>8.5144074949467541E-5</v>
      </c>
      <c r="P54" s="113"/>
    </row>
    <row r="55" spans="1:16" ht="15.75">
      <c r="A55" s="239" t="s">
        <v>385</v>
      </c>
      <c r="B55" s="340" t="s">
        <v>384</v>
      </c>
      <c r="C55" s="340" t="s">
        <v>123</v>
      </c>
      <c r="D55" s="246">
        <v>3250</v>
      </c>
      <c r="E55" s="245" t="s">
        <v>27</v>
      </c>
      <c r="F55" s="416">
        <v>2</v>
      </c>
      <c r="G55" s="416">
        <v>1.75</v>
      </c>
      <c r="H55" s="418">
        <f t="shared" si="5"/>
        <v>3.5</v>
      </c>
      <c r="I55" s="142"/>
      <c r="J55" s="217"/>
      <c r="K55" s="218"/>
      <c r="L55" s="219"/>
      <c r="M55" s="467"/>
      <c r="N55" s="438">
        <f t="shared" si="1"/>
        <v>3.5476697895611474E-6</v>
      </c>
      <c r="P55" s="113"/>
    </row>
    <row r="56" spans="1:16" s="97" customFormat="1" ht="15.75">
      <c r="A56" s="239" t="s">
        <v>388</v>
      </c>
      <c r="B56" s="234" t="s">
        <v>141</v>
      </c>
      <c r="C56" s="240" t="s">
        <v>123</v>
      </c>
      <c r="D56" s="246">
        <v>2095</v>
      </c>
      <c r="E56" s="245" t="s">
        <v>27</v>
      </c>
      <c r="F56" s="235">
        <v>67</v>
      </c>
      <c r="G56" s="235">
        <v>4.79</v>
      </c>
      <c r="H56" s="238">
        <f t="shared" si="5"/>
        <v>320.93</v>
      </c>
      <c r="I56" s="144"/>
      <c r="J56" s="217">
        <f t="shared" si="2"/>
        <v>0</v>
      </c>
      <c r="K56" s="218"/>
      <c r="L56" s="219">
        <f t="shared" si="3"/>
        <v>0</v>
      </c>
      <c r="M56" s="468"/>
      <c r="N56" s="438">
        <f t="shared" si="1"/>
        <v>3.2530104730395969E-4</v>
      </c>
      <c r="O56" s="11"/>
    </row>
    <row r="57" spans="1:16" ht="15.75">
      <c r="A57" s="476"/>
      <c r="B57" s="476"/>
      <c r="C57" s="476"/>
      <c r="D57" s="476"/>
      <c r="E57" s="476"/>
      <c r="F57" s="476"/>
      <c r="G57" s="476"/>
      <c r="H57" s="476"/>
      <c r="I57" s="476"/>
      <c r="J57" s="476"/>
      <c r="K57" s="476"/>
      <c r="L57" s="476"/>
      <c r="M57" s="476"/>
      <c r="N57" s="438">
        <f t="shared" si="1"/>
        <v>0</v>
      </c>
    </row>
    <row r="58" spans="1:16" s="18" customFormat="1" ht="15.75">
      <c r="A58" s="134">
        <v>4</v>
      </c>
      <c r="B58" s="145" t="s">
        <v>49</v>
      </c>
      <c r="C58" s="145"/>
      <c r="D58" s="145"/>
      <c r="E58" s="146"/>
      <c r="F58" s="147"/>
      <c r="G58" s="148"/>
      <c r="H58" s="208">
        <f>SUM(H59:H60)</f>
        <v>8555.5349999999999</v>
      </c>
      <c r="I58" s="141">
        <f>SUM(H59:H60)</f>
        <v>8555.5349999999999</v>
      </c>
      <c r="J58" s="209">
        <f>IF(M58=0,0,(M58/I58-1))</f>
        <v>0</v>
      </c>
      <c r="K58" s="149"/>
      <c r="L58" s="211"/>
      <c r="M58" s="141">
        <f>SUM(L60:L60)</f>
        <v>0</v>
      </c>
      <c r="N58" s="438">
        <f t="shared" si="1"/>
        <v>8.6720608722951516E-3</v>
      </c>
      <c r="O58" s="19"/>
    </row>
    <row r="59" spans="1:16" s="94" customFormat="1" ht="67.5" customHeight="1">
      <c r="A59" s="322" t="s">
        <v>400</v>
      </c>
      <c r="B59" s="289" t="s">
        <v>227</v>
      </c>
      <c r="C59" s="289" t="s">
        <v>123</v>
      </c>
      <c r="D59" s="290">
        <v>6456</v>
      </c>
      <c r="E59" s="333" t="s">
        <v>28</v>
      </c>
      <c r="F59" s="261">
        <v>7.5</v>
      </c>
      <c r="G59" s="291">
        <v>1111.28</v>
      </c>
      <c r="H59" s="238">
        <f>F59*G59</f>
        <v>8334.6</v>
      </c>
      <c r="I59" s="151"/>
      <c r="J59" s="213"/>
      <c r="K59" s="152"/>
      <c r="L59" s="215"/>
      <c r="M59" s="153"/>
      <c r="N59" s="438">
        <f t="shared" si="1"/>
        <v>8.4481167508789548E-3</v>
      </c>
      <c r="O59" s="119"/>
    </row>
    <row r="60" spans="1:16" ht="15.75">
      <c r="A60" s="322" t="s">
        <v>401</v>
      </c>
      <c r="B60" s="248" t="s">
        <v>142</v>
      </c>
      <c r="C60" s="249" t="s">
        <v>124</v>
      </c>
      <c r="D60" s="244" t="s">
        <v>128</v>
      </c>
      <c r="E60" s="232" t="s">
        <v>2</v>
      </c>
      <c r="F60" s="250">
        <v>16.5</v>
      </c>
      <c r="G60" s="238">
        <v>13.39</v>
      </c>
      <c r="H60" s="238">
        <f>F60*G60</f>
        <v>220.935</v>
      </c>
      <c r="I60" s="142"/>
      <c r="J60" s="217">
        <f>IF(K60="",0,(K60/G60-1))</f>
        <v>0</v>
      </c>
      <c r="K60" s="218"/>
      <c r="L60" s="219">
        <f>F60*K60</f>
        <v>0</v>
      </c>
      <c r="M60" s="221"/>
      <c r="N60" s="438">
        <f t="shared" si="1"/>
        <v>2.2394412141619774E-4</v>
      </c>
    </row>
    <row r="61" spans="1:16" ht="15.75">
      <c r="A61" s="477"/>
      <c r="B61" s="477"/>
      <c r="C61" s="477"/>
      <c r="D61" s="477"/>
      <c r="E61" s="477"/>
      <c r="F61" s="477"/>
      <c r="G61" s="477"/>
      <c r="H61" s="477"/>
      <c r="I61" s="477"/>
      <c r="J61" s="477"/>
      <c r="K61" s="477"/>
      <c r="L61" s="477"/>
      <c r="M61" s="477"/>
      <c r="N61" s="438">
        <f t="shared" si="1"/>
        <v>0</v>
      </c>
    </row>
    <row r="62" spans="1:16" s="18" customFormat="1" ht="15.75">
      <c r="A62" s="134">
        <v>5</v>
      </c>
      <c r="B62" s="145" t="s">
        <v>42</v>
      </c>
      <c r="C62" s="145"/>
      <c r="D62" s="145"/>
      <c r="E62" s="146"/>
      <c r="F62" s="147"/>
      <c r="G62" s="148"/>
      <c r="H62" s="208">
        <f>SUM(H63:H68)</f>
        <v>26339.602599999998</v>
      </c>
      <c r="I62" s="141">
        <f>SUM(H63:H68)</f>
        <v>26339.602599999998</v>
      </c>
      <c r="J62" s="209">
        <f>IF(M62=0,0,(M62/I62-1))</f>
        <v>0</v>
      </c>
      <c r="K62" s="149"/>
      <c r="L62" s="211"/>
      <c r="M62" s="141">
        <f>SUM(L63:L68)</f>
        <v>0</v>
      </c>
      <c r="N62" s="438">
        <f t="shared" si="1"/>
        <v>2.6698346403733211E-2</v>
      </c>
      <c r="O62" s="19"/>
    </row>
    <row r="63" spans="1:16" ht="30">
      <c r="A63" s="415" t="s">
        <v>324</v>
      </c>
      <c r="B63" s="251" t="s">
        <v>91</v>
      </c>
      <c r="C63" s="251" t="s">
        <v>124</v>
      </c>
      <c r="D63" s="252">
        <v>87503</v>
      </c>
      <c r="E63" s="232" t="s">
        <v>26</v>
      </c>
      <c r="F63" s="253">
        <v>199.95</v>
      </c>
      <c r="G63" s="235">
        <v>40.1</v>
      </c>
      <c r="H63" s="238">
        <f>F63*G63</f>
        <v>8017.9949999999999</v>
      </c>
      <c r="I63" s="142"/>
      <c r="J63" s="217">
        <f>IF(K63="",0,(K63/G63-1))</f>
        <v>0</v>
      </c>
      <c r="K63" s="218"/>
      <c r="L63" s="219">
        <f>F63*K63</f>
        <v>0</v>
      </c>
      <c r="M63" s="466"/>
      <c r="N63" s="438">
        <f t="shared" si="1"/>
        <v>8.1271996098149519E-3</v>
      </c>
    </row>
    <row r="64" spans="1:16" ht="39.75" customHeight="1">
      <c r="A64" s="415" t="s">
        <v>325</v>
      </c>
      <c r="B64" s="251" t="s">
        <v>228</v>
      </c>
      <c r="C64" s="251" t="s">
        <v>123</v>
      </c>
      <c r="D64" s="252">
        <v>186</v>
      </c>
      <c r="E64" s="232" t="s">
        <v>26</v>
      </c>
      <c r="F64" s="253">
        <v>33.299999999999997</v>
      </c>
      <c r="G64" s="235">
        <v>85</v>
      </c>
      <c r="H64" s="238">
        <f t="shared" ref="H64:H68" si="6">F64*G64</f>
        <v>2830.4999999999995</v>
      </c>
      <c r="I64" s="142"/>
      <c r="J64" s="217"/>
      <c r="K64" s="218"/>
      <c r="L64" s="219"/>
      <c r="M64" s="467"/>
      <c r="N64" s="438">
        <f t="shared" si="1"/>
        <v>2.8690512398150932E-3</v>
      </c>
    </row>
    <row r="65" spans="1:15" ht="15.75">
      <c r="A65" s="415" t="s">
        <v>402</v>
      </c>
      <c r="B65" s="251" t="s">
        <v>184</v>
      </c>
      <c r="C65" s="251" t="s">
        <v>123</v>
      </c>
      <c r="D65" s="252">
        <v>186</v>
      </c>
      <c r="E65" s="232" t="s">
        <v>26</v>
      </c>
      <c r="F65" s="253">
        <v>15.68</v>
      </c>
      <c r="G65" s="235">
        <v>85</v>
      </c>
      <c r="H65" s="238">
        <f t="shared" si="6"/>
        <v>1332.8</v>
      </c>
      <c r="I65" s="142"/>
      <c r="J65" s="217"/>
      <c r="K65" s="218"/>
      <c r="L65" s="219"/>
      <c r="M65" s="467"/>
      <c r="N65" s="438">
        <f t="shared" si="1"/>
        <v>1.3509526558648849E-3</v>
      </c>
    </row>
    <row r="66" spans="1:15" ht="15.75">
      <c r="A66" s="415" t="s">
        <v>403</v>
      </c>
      <c r="B66" s="254" t="s">
        <v>185</v>
      </c>
      <c r="C66" s="251" t="s">
        <v>123</v>
      </c>
      <c r="D66" s="252">
        <v>9370</v>
      </c>
      <c r="E66" s="232" t="s">
        <v>26</v>
      </c>
      <c r="F66" s="253">
        <v>4.4800000000000004</v>
      </c>
      <c r="G66" s="235">
        <v>62.52</v>
      </c>
      <c r="H66" s="238">
        <f t="shared" si="6"/>
        <v>280.08960000000002</v>
      </c>
      <c r="I66" s="142"/>
      <c r="J66" s="217"/>
      <c r="K66" s="218"/>
      <c r="L66" s="219"/>
      <c r="M66" s="467"/>
      <c r="N66" s="438">
        <f t="shared" si="1"/>
        <v>2.8390440351150456E-4</v>
      </c>
    </row>
    <row r="67" spans="1:15" ht="15.75">
      <c r="A67" s="415" t="s">
        <v>404</v>
      </c>
      <c r="B67" s="254" t="s">
        <v>229</v>
      </c>
      <c r="C67" s="251" t="s">
        <v>124</v>
      </c>
      <c r="D67" s="252">
        <v>9875</v>
      </c>
      <c r="E67" s="232" t="s">
        <v>26</v>
      </c>
      <c r="F67" s="253">
        <v>2</v>
      </c>
      <c r="G67" s="235">
        <v>62.54</v>
      </c>
      <c r="H67" s="238">
        <f t="shared" si="6"/>
        <v>125.08</v>
      </c>
      <c r="I67" s="142"/>
      <c r="J67" s="217"/>
      <c r="K67" s="218"/>
      <c r="L67" s="219"/>
      <c r="M67" s="467"/>
      <c r="N67" s="438">
        <f t="shared" si="1"/>
        <v>1.2678358207951666E-4</v>
      </c>
    </row>
    <row r="68" spans="1:15" ht="45">
      <c r="A68" s="415" t="s">
        <v>405</v>
      </c>
      <c r="B68" s="255" t="s">
        <v>230</v>
      </c>
      <c r="C68" s="251" t="s">
        <v>123</v>
      </c>
      <c r="D68" s="236">
        <v>7690</v>
      </c>
      <c r="E68" s="232" t="s">
        <v>26</v>
      </c>
      <c r="F68" s="253">
        <v>29.96</v>
      </c>
      <c r="G68" s="235">
        <v>459.05</v>
      </c>
      <c r="H68" s="238">
        <f t="shared" si="6"/>
        <v>13753.138000000001</v>
      </c>
      <c r="I68" s="142"/>
      <c r="J68" s="217">
        <f>IF(K68="",0,(K68/G68-1))</f>
        <v>0</v>
      </c>
      <c r="K68" s="218"/>
      <c r="L68" s="219">
        <f>F68*K68</f>
        <v>0</v>
      </c>
      <c r="M68" s="468"/>
      <c r="N68" s="438">
        <f t="shared" si="1"/>
        <v>1.3940454912647263E-2</v>
      </c>
    </row>
    <row r="69" spans="1:15" ht="15.75">
      <c r="A69" s="477"/>
      <c r="B69" s="477"/>
      <c r="C69" s="477"/>
      <c r="D69" s="477"/>
      <c r="E69" s="477"/>
      <c r="F69" s="477"/>
      <c r="G69" s="477"/>
      <c r="H69" s="477"/>
      <c r="I69" s="477"/>
      <c r="J69" s="477"/>
      <c r="K69" s="477"/>
      <c r="L69" s="477"/>
      <c r="M69" s="477"/>
      <c r="N69" s="438">
        <f t="shared" si="1"/>
        <v>0</v>
      </c>
    </row>
    <row r="70" spans="1:15" s="16" customFormat="1" ht="15.75">
      <c r="A70" s="154">
        <v>6</v>
      </c>
      <c r="B70" s="145" t="s">
        <v>43</v>
      </c>
      <c r="C70" s="145"/>
      <c r="D70" s="145"/>
      <c r="E70" s="154"/>
      <c r="F70" s="155"/>
      <c r="G70" s="156"/>
      <c r="H70" s="208">
        <f>SUM(H71:H102)</f>
        <v>90195.590300000011</v>
      </c>
      <c r="I70" s="157">
        <f>SUM(H71:H102)</f>
        <v>90195.590300000011</v>
      </c>
      <c r="J70" s="209">
        <f>IF(M70=0,0,(M70/I70-1))</f>
        <v>0</v>
      </c>
      <c r="K70" s="158"/>
      <c r="L70" s="211"/>
      <c r="M70" s="157">
        <f>SUM(L71:L102)</f>
        <v>0</v>
      </c>
      <c r="N70" s="438">
        <f t="shared" si="1"/>
        <v>9.1424048816841283E-2</v>
      </c>
      <c r="O70" s="17"/>
    </row>
    <row r="71" spans="1:15" ht="15.75">
      <c r="A71" s="415" t="s">
        <v>64</v>
      </c>
      <c r="B71" s="251" t="s">
        <v>72</v>
      </c>
      <c r="C71" s="256"/>
      <c r="D71" s="232"/>
      <c r="E71" s="232"/>
      <c r="F71" s="235"/>
      <c r="G71" s="235"/>
      <c r="H71" s="238"/>
      <c r="I71" s="143"/>
      <c r="J71" s="217">
        <f>IF(K71="",0,(K71/G71-1))</f>
        <v>0</v>
      </c>
      <c r="K71" s="218"/>
      <c r="L71" s="219">
        <f>F71*K71</f>
        <v>0</v>
      </c>
      <c r="M71" s="466"/>
      <c r="N71" s="438">
        <f t="shared" si="1"/>
        <v>0</v>
      </c>
    </row>
    <row r="72" spans="1:15" ht="30">
      <c r="A72" s="415" t="s">
        <v>406</v>
      </c>
      <c r="B72" s="251" t="s">
        <v>231</v>
      </c>
      <c r="C72" s="251" t="s">
        <v>123</v>
      </c>
      <c r="D72" s="232">
        <v>1797</v>
      </c>
      <c r="E72" s="232" t="s">
        <v>26</v>
      </c>
      <c r="F72" s="235">
        <v>258.91000000000003</v>
      </c>
      <c r="G72" s="235">
        <v>58.23</v>
      </c>
      <c r="H72" s="238">
        <f t="shared" ref="H72:H102" si="7">F72*G72</f>
        <v>15076.329300000001</v>
      </c>
      <c r="I72" s="143"/>
      <c r="J72" s="217"/>
      <c r="K72" s="218"/>
      <c r="L72" s="219"/>
      <c r="M72" s="467"/>
      <c r="N72" s="438">
        <f t="shared" ref="N72:N135" si="8">H72/$I$222</f>
        <v>1.5281667998595875E-2</v>
      </c>
    </row>
    <row r="73" spans="1:15" ht="30">
      <c r="A73" s="415" t="s">
        <v>407</v>
      </c>
      <c r="B73" s="251" t="s">
        <v>232</v>
      </c>
      <c r="C73" s="251" t="s">
        <v>124</v>
      </c>
      <c r="D73" s="232">
        <v>84848</v>
      </c>
      <c r="E73" s="232" t="s">
        <v>26</v>
      </c>
      <c r="F73" s="235">
        <v>3.29</v>
      </c>
      <c r="G73" s="235">
        <v>377.26</v>
      </c>
      <c r="H73" s="238">
        <f t="shared" si="7"/>
        <v>1241.1854000000001</v>
      </c>
      <c r="I73" s="143"/>
      <c r="J73" s="217"/>
      <c r="K73" s="218"/>
      <c r="L73" s="219"/>
      <c r="M73" s="467"/>
      <c r="N73" s="438">
        <f t="shared" si="8"/>
        <v>1.2580902705212481E-3</v>
      </c>
    </row>
    <row r="74" spans="1:15" ht="15.75">
      <c r="A74" s="415" t="s">
        <v>408</v>
      </c>
      <c r="B74" s="251" t="s">
        <v>189</v>
      </c>
      <c r="C74" s="251" t="s">
        <v>123</v>
      </c>
      <c r="D74" s="232">
        <v>1766</v>
      </c>
      <c r="E74" s="232" t="s">
        <v>26</v>
      </c>
      <c r="F74" s="235">
        <v>2.76</v>
      </c>
      <c r="G74" s="235">
        <v>317.72000000000003</v>
      </c>
      <c r="H74" s="238">
        <f t="shared" si="7"/>
        <v>876.90719999999999</v>
      </c>
      <c r="I74" s="143"/>
      <c r="J74" s="217"/>
      <c r="K74" s="218"/>
      <c r="L74" s="219"/>
      <c r="M74" s="467"/>
      <c r="N74" s="438">
        <f t="shared" si="8"/>
        <v>8.8885062333961566E-4</v>
      </c>
    </row>
    <row r="75" spans="1:15" ht="67.5" customHeight="1">
      <c r="A75" s="415" t="s">
        <v>409</v>
      </c>
      <c r="B75" s="251" t="s">
        <v>233</v>
      </c>
      <c r="C75" s="251" t="s">
        <v>123</v>
      </c>
      <c r="D75" s="232">
        <v>8937</v>
      </c>
      <c r="E75" s="232" t="s">
        <v>27</v>
      </c>
      <c r="F75" s="235">
        <v>1</v>
      </c>
      <c r="G75" s="235">
        <v>5227.8</v>
      </c>
      <c r="H75" s="238">
        <f t="shared" si="7"/>
        <v>5227.8</v>
      </c>
      <c r="I75" s="143"/>
      <c r="J75" s="217"/>
      <c r="K75" s="218"/>
      <c r="L75" s="219"/>
      <c r="M75" s="467"/>
      <c r="N75" s="438">
        <f t="shared" si="8"/>
        <v>5.2990023216765046E-3</v>
      </c>
    </row>
    <row r="76" spans="1:15" ht="30">
      <c r="A76" s="415" t="s">
        <v>410</v>
      </c>
      <c r="B76" s="234" t="s">
        <v>234</v>
      </c>
      <c r="C76" s="340" t="s">
        <v>206</v>
      </c>
      <c r="D76" s="257">
        <v>1</v>
      </c>
      <c r="E76" s="232" t="s">
        <v>27</v>
      </c>
      <c r="F76" s="235">
        <v>5</v>
      </c>
      <c r="G76" s="235">
        <v>460.22</v>
      </c>
      <c r="H76" s="238">
        <f t="shared" si="7"/>
        <v>2301.1000000000004</v>
      </c>
      <c r="I76" s="143"/>
      <c r="J76" s="217"/>
      <c r="K76" s="218"/>
      <c r="L76" s="219"/>
      <c r="M76" s="467"/>
      <c r="N76" s="438">
        <f t="shared" si="8"/>
        <v>2.3324408436454737E-3</v>
      </c>
    </row>
    <row r="77" spans="1:15" ht="30">
      <c r="A77" s="415" t="s">
        <v>411</v>
      </c>
      <c r="B77" s="234" t="s">
        <v>236</v>
      </c>
      <c r="C77" s="340" t="s">
        <v>206</v>
      </c>
      <c r="D77" s="257">
        <v>2</v>
      </c>
      <c r="E77" s="232" t="s">
        <v>27</v>
      </c>
      <c r="F77" s="235">
        <v>4</v>
      </c>
      <c r="G77" s="235">
        <v>480.43</v>
      </c>
      <c r="H77" s="238">
        <f t="shared" si="7"/>
        <v>1921.72</v>
      </c>
      <c r="I77" s="143"/>
      <c r="J77" s="217"/>
      <c r="K77" s="218"/>
      <c r="L77" s="219"/>
      <c r="M77" s="467"/>
      <c r="N77" s="438">
        <f t="shared" si="8"/>
        <v>1.9478937108558423E-3</v>
      </c>
    </row>
    <row r="78" spans="1:15" ht="30">
      <c r="A78" s="415" t="s">
        <v>412</v>
      </c>
      <c r="B78" s="234" t="s">
        <v>238</v>
      </c>
      <c r="C78" s="340" t="s">
        <v>206</v>
      </c>
      <c r="D78" s="257">
        <v>3</v>
      </c>
      <c r="E78" s="232" t="s">
        <v>27</v>
      </c>
      <c r="F78" s="235">
        <v>2</v>
      </c>
      <c r="G78" s="235">
        <v>606.97</v>
      </c>
      <c r="H78" s="238">
        <f t="shared" si="7"/>
        <v>1213.94</v>
      </c>
      <c r="I78" s="143"/>
      <c r="J78" s="217"/>
      <c r="K78" s="218"/>
      <c r="L78" s="219"/>
      <c r="M78" s="467"/>
      <c r="N78" s="438">
        <f t="shared" si="8"/>
        <v>1.2304737898113883E-3</v>
      </c>
    </row>
    <row r="79" spans="1:15" ht="30">
      <c r="A79" s="415" t="s">
        <v>413</v>
      </c>
      <c r="B79" s="234" t="s">
        <v>240</v>
      </c>
      <c r="C79" s="340" t="s">
        <v>206</v>
      </c>
      <c r="D79" s="257">
        <v>3</v>
      </c>
      <c r="E79" s="232" t="s">
        <v>27</v>
      </c>
      <c r="F79" s="235">
        <v>1</v>
      </c>
      <c r="G79" s="235">
        <v>606.97</v>
      </c>
      <c r="H79" s="238">
        <f t="shared" si="7"/>
        <v>606.97</v>
      </c>
      <c r="I79" s="142"/>
      <c r="J79" s="217">
        <f t="shared" ref="J79:J101" si="9">IF(K79="",0,(K79/G79-1))</f>
        <v>0</v>
      </c>
      <c r="K79" s="218"/>
      <c r="L79" s="219">
        <f t="shared" ref="L79:L101" si="10">F79*K79</f>
        <v>0</v>
      </c>
      <c r="M79" s="467"/>
      <c r="N79" s="438">
        <f t="shared" si="8"/>
        <v>6.1523689490569416E-4</v>
      </c>
    </row>
    <row r="80" spans="1:15" ht="30">
      <c r="A80" s="415" t="s">
        <v>414</v>
      </c>
      <c r="B80" s="234" t="s">
        <v>241</v>
      </c>
      <c r="C80" s="340" t="s">
        <v>206</v>
      </c>
      <c r="D80" s="257">
        <v>3</v>
      </c>
      <c r="E80" s="232" t="s">
        <v>27</v>
      </c>
      <c r="F80" s="235">
        <v>1</v>
      </c>
      <c r="G80" s="235">
        <v>606.97</v>
      </c>
      <c r="H80" s="238">
        <f t="shared" si="7"/>
        <v>606.97</v>
      </c>
      <c r="I80" s="142"/>
      <c r="J80" s="217"/>
      <c r="K80" s="218"/>
      <c r="L80" s="219"/>
      <c r="M80" s="467"/>
      <c r="N80" s="438">
        <f t="shared" si="8"/>
        <v>6.1523689490569416E-4</v>
      </c>
    </row>
    <row r="81" spans="1:14" ht="30">
      <c r="A81" s="415" t="s">
        <v>415</v>
      </c>
      <c r="B81" s="234" t="s">
        <v>242</v>
      </c>
      <c r="C81" s="340" t="s">
        <v>206</v>
      </c>
      <c r="D81" s="257">
        <v>3</v>
      </c>
      <c r="E81" s="232" t="s">
        <v>27</v>
      </c>
      <c r="F81" s="235">
        <v>1</v>
      </c>
      <c r="G81" s="235">
        <v>606.97</v>
      </c>
      <c r="H81" s="238">
        <f t="shared" si="7"/>
        <v>606.97</v>
      </c>
      <c r="I81" s="142"/>
      <c r="J81" s="217"/>
      <c r="K81" s="218"/>
      <c r="L81" s="219"/>
      <c r="M81" s="467"/>
      <c r="N81" s="438">
        <f t="shared" si="8"/>
        <v>6.1523689490569416E-4</v>
      </c>
    </row>
    <row r="82" spans="1:14" ht="30">
      <c r="A82" s="415" t="s">
        <v>416</v>
      </c>
      <c r="B82" s="234" t="s">
        <v>188</v>
      </c>
      <c r="C82" s="234" t="s">
        <v>123</v>
      </c>
      <c r="D82" s="246">
        <v>4782</v>
      </c>
      <c r="E82" s="232" t="s">
        <v>26</v>
      </c>
      <c r="F82" s="235">
        <v>1.97</v>
      </c>
      <c r="G82" s="235">
        <v>333.07</v>
      </c>
      <c r="H82" s="238">
        <f t="shared" si="7"/>
        <v>656.14789999999994</v>
      </c>
      <c r="I82" s="142"/>
      <c r="J82" s="217"/>
      <c r="K82" s="218"/>
      <c r="L82" s="219"/>
      <c r="M82" s="467"/>
      <c r="N82" s="438">
        <f t="shared" si="8"/>
        <v>6.6508459494685386E-4</v>
      </c>
    </row>
    <row r="83" spans="1:14" ht="15.75">
      <c r="A83" s="415" t="s">
        <v>417</v>
      </c>
      <c r="B83" s="251" t="s">
        <v>243</v>
      </c>
      <c r="C83" s="234" t="s">
        <v>123</v>
      </c>
      <c r="D83" s="246">
        <v>3626</v>
      </c>
      <c r="E83" s="232" t="s">
        <v>26</v>
      </c>
      <c r="F83" s="235">
        <v>1.68</v>
      </c>
      <c r="G83" s="235">
        <v>27.05</v>
      </c>
      <c r="H83" s="238">
        <f t="shared" si="7"/>
        <v>45.444000000000003</v>
      </c>
      <c r="I83" s="142"/>
      <c r="J83" s="217"/>
      <c r="K83" s="218"/>
      <c r="L83" s="219"/>
      <c r="M83" s="467"/>
      <c r="N83" s="438">
        <f t="shared" si="8"/>
        <v>4.6062944547661942E-5</v>
      </c>
    </row>
    <row r="84" spans="1:14" ht="15.75">
      <c r="A84" s="415" t="s">
        <v>418</v>
      </c>
      <c r="B84" s="251" t="s">
        <v>244</v>
      </c>
      <c r="C84" s="234" t="s">
        <v>123</v>
      </c>
      <c r="D84" s="246">
        <v>3627</v>
      </c>
      <c r="E84" s="232" t="s">
        <v>27</v>
      </c>
      <c r="F84" s="235">
        <v>1</v>
      </c>
      <c r="G84" s="235">
        <v>31.82</v>
      </c>
      <c r="H84" s="238">
        <f t="shared" si="7"/>
        <v>31.82</v>
      </c>
      <c r="I84" s="142"/>
      <c r="J84" s="217"/>
      <c r="K84" s="218"/>
      <c r="L84" s="219"/>
      <c r="M84" s="467"/>
      <c r="N84" s="438">
        <f t="shared" si="8"/>
        <v>3.2253386486810204E-5</v>
      </c>
    </row>
    <row r="85" spans="1:14" ht="33" customHeight="1">
      <c r="A85" s="415" t="s">
        <v>90</v>
      </c>
      <c r="B85" s="251" t="s">
        <v>73</v>
      </c>
      <c r="C85" s="256"/>
      <c r="D85" s="236"/>
      <c r="E85" s="232"/>
      <c r="F85" s="235"/>
      <c r="G85" s="235"/>
      <c r="H85" s="238"/>
      <c r="I85" s="142"/>
      <c r="J85" s="217"/>
      <c r="K85" s="218"/>
      <c r="L85" s="219"/>
      <c r="M85" s="467"/>
      <c r="N85" s="438">
        <f t="shared" si="8"/>
        <v>0</v>
      </c>
    </row>
    <row r="86" spans="1:14" ht="15.75">
      <c r="A86" s="415" t="s">
        <v>419</v>
      </c>
      <c r="B86" s="251" t="s">
        <v>245</v>
      </c>
      <c r="C86" s="251" t="s">
        <v>124</v>
      </c>
      <c r="D86" s="236">
        <v>85010</v>
      </c>
      <c r="E86" s="232" t="s">
        <v>26</v>
      </c>
      <c r="F86" s="235">
        <v>29.62</v>
      </c>
      <c r="G86" s="235">
        <v>304.83</v>
      </c>
      <c r="H86" s="238">
        <f t="shared" si="7"/>
        <v>9029.0645999999997</v>
      </c>
      <c r="I86" s="142"/>
      <c r="J86" s="217"/>
      <c r="K86" s="218"/>
      <c r="L86" s="219"/>
      <c r="M86" s="467"/>
      <c r="N86" s="438">
        <f t="shared" si="8"/>
        <v>9.152039916976001E-3</v>
      </c>
    </row>
    <row r="87" spans="1:14" ht="30">
      <c r="A87" s="415" t="s">
        <v>420</v>
      </c>
      <c r="B87" s="251" t="s">
        <v>191</v>
      </c>
      <c r="C87" s="251" t="s">
        <v>124</v>
      </c>
      <c r="D87" s="236" t="s">
        <v>246</v>
      </c>
      <c r="E87" s="232" t="s">
        <v>26</v>
      </c>
      <c r="F87" s="258">
        <v>40.799999999999997</v>
      </c>
      <c r="G87" s="235">
        <v>464.13</v>
      </c>
      <c r="H87" s="247">
        <f t="shared" si="7"/>
        <v>18936.503999999997</v>
      </c>
      <c r="I87" s="142"/>
      <c r="J87" s="217"/>
      <c r="K87" s="218"/>
      <c r="L87" s="219"/>
      <c r="M87" s="467"/>
      <c r="N87" s="438">
        <f t="shared" si="8"/>
        <v>1.9194418045915377E-2</v>
      </c>
    </row>
    <row r="88" spans="1:14" ht="30">
      <c r="A88" s="415" t="s">
        <v>421</v>
      </c>
      <c r="B88" s="251" t="s">
        <v>192</v>
      </c>
      <c r="C88" s="251" t="s">
        <v>124</v>
      </c>
      <c r="D88" s="236" t="s">
        <v>246</v>
      </c>
      <c r="E88" s="232" t="s">
        <v>26</v>
      </c>
      <c r="F88" s="258">
        <v>3</v>
      </c>
      <c r="G88" s="235">
        <v>464.13</v>
      </c>
      <c r="H88" s="247">
        <f t="shared" si="7"/>
        <v>1392.3899999999999</v>
      </c>
      <c r="I88" s="142"/>
      <c r="J88" s="217"/>
      <c r="K88" s="218"/>
      <c r="L88" s="219"/>
      <c r="M88" s="467"/>
      <c r="N88" s="438">
        <f t="shared" si="8"/>
        <v>1.411354268082013E-3</v>
      </c>
    </row>
    <row r="89" spans="1:14" ht="15.75">
      <c r="A89" s="415" t="s">
        <v>422</v>
      </c>
      <c r="B89" s="251" t="s">
        <v>190</v>
      </c>
      <c r="C89" s="251" t="s">
        <v>123</v>
      </c>
      <c r="D89" s="236">
        <v>1816</v>
      </c>
      <c r="E89" s="232" t="s">
        <v>26</v>
      </c>
      <c r="F89" s="258">
        <v>0.06</v>
      </c>
      <c r="G89" s="235">
        <v>180</v>
      </c>
      <c r="H89" s="247">
        <f t="shared" si="7"/>
        <v>10.799999999999999</v>
      </c>
      <c r="I89" s="142"/>
      <c r="J89" s="217">
        <f t="shared" si="9"/>
        <v>0</v>
      </c>
      <c r="K89" s="218"/>
      <c r="L89" s="219">
        <f t="shared" si="10"/>
        <v>0</v>
      </c>
      <c r="M89" s="467"/>
      <c r="N89" s="438">
        <f t="shared" si="8"/>
        <v>1.0947095350645825E-5</v>
      </c>
    </row>
    <row r="90" spans="1:14" ht="30">
      <c r="A90" s="415" t="s">
        <v>423</v>
      </c>
      <c r="B90" s="251" t="s">
        <v>193</v>
      </c>
      <c r="C90" s="251" t="s">
        <v>124</v>
      </c>
      <c r="D90" s="236" t="s">
        <v>246</v>
      </c>
      <c r="E90" s="232" t="s">
        <v>26</v>
      </c>
      <c r="F90" s="258">
        <v>10.92</v>
      </c>
      <c r="G90" s="235">
        <v>464.13</v>
      </c>
      <c r="H90" s="247">
        <f t="shared" si="7"/>
        <v>5068.2996000000003</v>
      </c>
      <c r="I90" s="142"/>
      <c r="J90" s="217"/>
      <c r="K90" s="218"/>
      <c r="L90" s="219"/>
      <c r="M90" s="467"/>
      <c r="N90" s="438">
        <f t="shared" si="8"/>
        <v>5.1373295358185279E-3</v>
      </c>
    </row>
    <row r="91" spans="1:14" ht="31.5" customHeight="1">
      <c r="A91" s="415" t="s">
        <v>424</v>
      </c>
      <c r="B91" s="251" t="s">
        <v>194</v>
      </c>
      <c r="C91" s="251" t="s">
        <v>124</v>
      </c>
      <c r="D91" s="236" t="s">
        <v>246</v>
      </c>
      <c r="E91" s="232" t="s">
        <v>26</v>
      </c>
      <c r="F91" s="258">
        <v>1.02</v>
      </c>
      <c r="G91" s="235">
        <v>464.13</v>
      </c>
      <c r="H91" s="247">
        <f t="shared" si="7"/>
        <v>473.4126</v>
      </c>
      <c r="I91" s="142"/>
      <c r="J91" s="217">
        <f t="shared" si="9"/>
        <v>0</v>
      </c>
      <c r="K91" s="218"/>
      <c r="L91" s="219">
        <f t="shared" si="10"/>
        <v>0</v>
      </c>
      <c r="M91" s="467"/>
      <c r="N91" s="438">
        <f t="shared" si="8"/>
        <v>4.7986045114788443E-4</v>
      </c>
    </row>
    <row r="92" spans="1:14" ht="30">
      <c r="A92" s="415" t="s">
        <v>425</v>
      </c>
      <c r="B92" s="251" t="s">
        <v>195</v>
      </c>
      <c r="C92" s="251" t="s">
        <v>124</v>
      </c>
      <c r="D92" s="236" t="s">
        <v>246</v>
      </c>
      <c r="E92" s="232" t="s">
        <v>26</v>
      </c>
      <c r="F92" s="258">
        <v>4.5999999999999996</v>
      </c>
      <c r="G92" s="235">
        <v>464.13</v>
      </c>
      <c r="H92" s="247">
        <f t="shared" si="7"/>
        <v>2134.9979999999996</v>
      </c>
      <c r="I92" s="142"/>
      <c r="J92" s="217"/>
      <c r="K92" s="218"/>
      <c r="L92" s="219"/>
      <c r="M92" s="467"/>
      <c r="N92" s="438">
        <f t="shared" si="8"/>
        <v>2.1640765443924196E-3</v>
      </c>
    </row>
    <row r="93" spans="1:14" ht="30">
      <c r="A93" s="415" t="s">
        <v>426</v>
      </c>
      <c r="B93" s="251" t="s">
        <v>196</v>
      </c>
      <c r="C93" s="251" t="s">
        <v>124</v>
      </c>
      <c r="D93" s="236" t="s">
        <v>246</v>
      </c>
      <c r="E93" s="232" t="s">
        <v>26</v>
      </c>
      <c r="F93" s="258">
        <v>4.8</v>
      </c>
      <c r="G93" s="235">
        <v>464.13</v>
      </c>
      <c r="H93" s="247">
        <f t="shared" si="7"/>
        <v>2227.8240000000001</v>
      </c>
      <c r="I93" s="142"/>
      <c r="J93" s="217">
        <f t="shared" si="9"/>
        <v>0</v>
      </c>
      <c r="K93" s="218"/>
      <c r="L93" s="219">
        <f t="shared" si="10"/>
        <v>0</v>
      </c>
      <c r="M93" s="467"/>
      <c r="N93" s="438">
        <f t="shared" si="8"/>
        <v>2.2581668289312212E-3</v>
      </c>
    </row>
    <row r="94" spans="1:14" ht="30">
      <c r="A94" s="415" t="s">
        <v>427</v>
      </c>
      <c r="B94" s="251" t="s">
        <v>247</v>
      </c>
      <c r="C94" s="251" t="s">
        <v>123</v>
      </c>
      <c r="D94" s="236">
        <v>7756</v>
      </c>
      <c r="E94" s="232" t="s">
        <v>27</v>
      </c>
      <c r="F94" s="258">
        <v>37</v>
      </c>
      <c r="G94" s="235">
        <v>55.86</v>
      </c>
      <c r="H94" s="238">
        <f t="shared" si="7"/>
        <v>2066.8200000000002</v>
      </c>
      <c r="I94" s="142"/>
      <c r="J94" s="217"/>
      <c r="K94" s="218"/>
      <c r="L94" s="219"/>
      <c r="M94" s="467"/>
      <c r="N94" s="438">
        <f t="shared" si="8"/>
        <v>2.094969964131649E-3</v>
      </c>
    </row>
    <row r="95" spans="1:14" ht="30">
      <c r="A95" s="415" t="s">
        <v>428</v>
      </c>
      <c r="B95" s="251" t="s">
        <v>248</v>
      </c>
      <c r="C95" s="251" t="s">
        <v>124</v>
      </c>
      <c r="D95" s="236">
        <v>84955</v>
      </c>
      <c r="E95" s="232" t="s">
        <v>27</v>
      </c>
      <c r="F95" s="258">
        <v>53</v>
      </c>
      <c r="G95" s="235">
        <v>74.239999999999995</v>
      </c>
      <c r="H95" s="238">
        <f t="shared" si="7"/>
        <v>3934.72</v>
      </c>
      <c r="I95" s="142"/>
      <c r="J95" s="217"/>
      <c r="K95" s="218"/>
      <c r="L95" s="219"/>
      <c r="M95" s="467"/>
      <c r="N95" s="438">
        <f t="shared" si="8"/>
        <v>3.9883106498234391E-3</v>
      </c>
    </row>
    <row r="96" spans="1:14" ht="30">
      <c r="A96" s="415" t="s">
        <v>429</v>
      </c>
      <c r="B96" s="234" t="s">
        <v>249</v>
      </c>
      <c r="C96" s="251" t="s">
        <v>124</v>
      </c>
      <c r="D96" s="236" t="s">
        <v>250</v>
      </c>
      <c r="E96" s="232" t="s">
        <v>27</v>
      </c>
      <c r="F96" s="258">
        <v>4</v>
      </c>
      <c r="G96" s="235">
        <v>128.47</v>
      </c>
      <c r="H96" s="238">
        <f t="shared" si="7"/>
        <v>513.88</v>
      </c>
      <c r="I96" s="142"/>
      <c r="J96" s="217"/>
      <c r="K96" s="218"/>
      <c r="L96" s="219"/>
      <c r="M96" s="467"/>
      <c r="N96" s="438">
        <f t="shared" si="8"/>
        <v>5.2087901470276637E-4</v>
      </c>
    </row>
    <row r="97" spans="1:15" ht="15.75">
      <c r="A97" s="415" t="s">
        <v>143</v>
      </c>
      <c r="B97" s="251" t="s">
        <v>74</v>
      </c>
      <c r="C97" s="256"/>
      <c r="D97" s="236"/>
      <c r="E97" s="232"/>
      <c r="F97" s="258"/>
      <c r="G97" s="235"/>
      <c r="H97" s="238"/>
      <c r="I97" s="142"/>
      <c r="J97" s="217"/>
      <c r="K97" s="218"/>
      <c r="L97" s="219"/>
      <c r="M97" s="467"/>
      <c r="N97" s="438">
        <f t="shared" si="8"/>
        <v>0</v>
      </c>
    </row>
    <row r="98" spans="1:15" ht="15.75">
      <c r="A98" s="415" t="s">
        <v>430</v>
      </c>
      <c r="B98" s="251" t="s">
        <v>275</v>
      </c>
      <c r="C98" s="251" t="s">
        <v>123</v>
      </c>
      <c r="D98" s="270">
        <v>8702</v>
      </c>
      <c r="E98" s="232" t="s">
        <v>26</v>
      </c>
      <c r="F98" s="258">
        <v>4.12</v>
      </c>
      <c r="G98" s="235">
        <v>215.53</v>
      </c>
      <c r="H98" s="238">
        <f t="shared" si="7"/>
        <v>887.98360000000002</v>
      </c>
      <c r="I98" s="142"/>
      <c r="J98" s="217">
        <f t="shared" si="9"/>
        <v>0</v>
      </c>
      <c r="K98" s="218"/>
      <c r="L98" s="219">
        <f t="shared" si="10"/>
        <v>0</v>
      </c>
      <c r="M98" s="467"/>
      <c r="N98" s="438">
        <f t="shared" si="8"/>
        <v>9.000778832416429E-4</v>
      </c>
    </row>
    <row r="99" spans="1:15" ht="15.75">
      <c r="A99" s="415" t="s">
        <v>431</v>
      </c>
      <c r="B99" s="251" t="s">
        <v>83</v>
      </c>
      <c r="C99" s="251" t="s">
        <v>124</v>
      </c>
      <c r="D99" s="236" t="s">
        <v>129</v>
      </c>
      <c r="E99" s="232" t="s">
        <v>26</v>
      </c>
      <c r="F99" s="237">
        <v>38.700000000000003</v>
      </c>
      <c r="G99" s="235">
        <v>247.37</v>
      </c>
      <c r="H99" s="238">
        <f t="shared" si="7"/>
        <v>9573.219000000001</v>
      </c>
      <c r="I99" s="142"/>
      <c r="J99" s="217"/>
      <c r="K99" s="218"/>
      <c r="L99" s="219"/>
      <c r="M99" s="467"/>
      <c r="N99" s="438">
        <f t="shared" si="8"/>
        <v>9.703605667186508E-3</v>
      </c>
    </row>
    <row r="100" spans="1:15" ht="15.75">
      <c r="A100" s="415" t="s">
        <v>326</v>
      </c>
      <c r="B100" s="251" t="s">
        <v>75</v>
      </c>
      <c r="C100" s="256"/>
      <c r="D100" s="236"/>
      <c r="E100" s="232"/>
      <c r="F100" s="258"/>
      <c r="G100" s="235"/>
      <c r="H100" s="238"/>
      <c r="I100" s="142"/>
      <c r="J100" s="217">
        <f t="shared" si="9"/>
        <v>0</v>
      </c>
      <c r="K100" s="218"/>
      <c r="L100" s="219">
        <f t="shared" si="10"/>
        <v>0</v>
      </c>
      <c r="M100" s="467"/>
      <c r="N100" s="438">
        <f t="shared" si="8"/>
        <v>0</v>
      </c>
    </row>
    <row r="101" spans="1:15" ht="15.75">
      <c r="A101" s="415" t="s">
        <v>432</v>
      </c>
      <c r="B101" s="251" t="s">
        <v>144</v>
      </c>
      <c r="C101" s="251" t="s">
        <v>124</v>
      </c>
      <c r="D101" s="236">
        <v>72117</v>
      </c>
      <c r="E101" s="259" t="s">
        <v>26</v>
      </c>
      <c r="F101" s="258">
        <v>35.79</v>
      </c>
      <c r="G101" s="235">
        <v>70.62</v>
      </c>
      <c r="H101" s="238">
        <f t="shared" si="7"/>
        <v>2527.4898000000003</v>
      </c>
      <c r="I101" s="142"/>
      <c r="J101" s="217">
        <f t="shared" si="9"/>
        <v>0</v>
      </c>
      <c r="K101" s="218"/>
      <c r="L101" s="219">
        <f t="shared" si="10"/>
        <v>0</v>
      </c>
      <c r="M101" s="467"/>
      <c r="N101" s="438">
        <f t="shared" si="8"/>
        <v>2.5619140591096991E-3</v>
      </c>
    </row>
    <row r="102" spans="1:15" ht="15.75">
      <c r="A102" s="415" t="s">
        <v>433</v>
      </c>
      <c r="B102" s="251" t="s">
        <v>186</v>
      </c>
      <c r="C102" s="251" t="s">
        <v>124</v>
      </c>
      <c r="D102" s="236">
        <v>72122</v>
      </c>
      <c r="E102" s="259" t="s">
        <v>26</v>
      </c>
      <c r="F102" s="258">
        <v>17.89</v>
      </c>
      <c r="G102" s="235">
        <v>56.17</v>
      </c>
      <c r="H102" s="238">
        <f t="shared" si="7"/>
        <v>1004.8813</v>
      </c>
      <c r="I102" s="142"/>
      <c r="J102" s="217"/>
      <c r="K102" s="218"/>
      <c r="L102" s="219"/>
      <c r="M102" s="467"/>
      <c r="N102" s="438">
        <f t="shared" si="8"/>
        <v>1.0185677228871234E-3</v>
      </c>
    </row>
    <row r="103" spans="1:15" ht="15.75">
      <c r="A103" s="477"/>
      <c r="B103" s="477"/>
      <c r="C103" s="477"/>
      <c r="D103" s="477"/>
      <c r="E103" s="477"/>
      <c r="F103" s="477"/>
      <c r="G103" s="477"/>
      <c r="H103" s="477"/>
      <c r="I103" s="477"/>
      <c r="J103" s="477"/>
      <c r="K103" s="477"/>
      <c r="L103" s="477"/>
      <c r="M103" s="477"/>
      <c r="N103" s="438">
        <f t="shared" si="8"/>
        <v>0</v>
      </c>
    </row>
    <row r="104" spans="1:15" s="18" customFormat="1" ht="15.75">
      <c r="A104" s="134">
        <v>7</v>
      </c>
      <c r="B104" s="145" t="s">
        <v>32</v>
      </c>
      <c r="C104" s="145"/>
      <c r="D104" s="145"/>
      <c r="E104" s="146"/>
      <c r="F104" s="147"/>
      <c r="G104" s="148"/>
      <c r="H104" s="208">
        <f>SUM(H105:H110)</f>
        <v>20948.297900000001</v>
      </c>
      <c r="I104" s="141">
        <f>SUM(H105:H109)</f>
        <v>20948.297900000001</v>
      </c>
      <c r="J104" s="209" t="e">
        <f>IF(M104=0,0,(M104/I104-1))</f>
        <v>#REF!</v>
      </c>
      <c r="K104" s="149"/>
      <c r="L104" s="211"/>
      <c r="M104" s="141" t="e">
        <f>SUM(#REF!)</f>
        <v>#REF!</v>
      </c>
      <c r="N104" s="438">
        <f t="shared" si="8"/>
        <v>2.1233612457873495E-2</v>
      </c>
      <c r="O104" s="19"/>
    </row>
    <row r="105" spans="1:15" ht="33" customHeight="1">
      <c r="A105" s="239" t="s">
        <v>52</v>
      </c>
      <c r="B105" s="234" t="s">
        <v>168</v>
      </c>
      <c r="C105" s="240" t="s">
        <v>123</v>
      </c>
      <c r="D105" s="246">
        <v>9896</v>
      </c>
      <c r="E105" s="245" t="s">
        <v>28</v>
      </c>
      <c r="F105" s="235">
        <v>920</v>
      </c>
      <c r="G105" s="235">
        <v>15.01</v>
      </c>
      <c r="H105" s="238">
        <f>G105*F105</f>
        <v>13809.199999999999</v>
      </c>
      <c r="I105" s="143"/>
      <c r="J105" s="217"/>
      <c r="K105" s="218"/>
      <c r="L105" s="219"/>
      <c r="M105" s="151"/>
      <c r="N105" s="438">
        <f t="shared" si="8"/>
        <v>1.3997280473716511E-2</v>
      </c>
    </row>
    <row r="106" spans="1:15" ht="15.75">
      <c r="A106" s="239" t="s">
        <v>65</v>
      </c>
      <c r="B106" s="234" t="s">
        <v>178</v>
      </c>
      <c r="C106" s="240" t="s">
        <v>123</v>
      </c>
      <c r="D106" s="246">
        <v>4074</v>
      </c>
      <c r="E106" s="245" t="s">
        <v>28</v>
      </c>
      <c r="F106" s="235">
        <v>11.96</v>
      </c>
      <c r="G106" s="235">
        <v>3.5</v>
      </c>
      <c r="H106" s="238">
        <f t="shared" ref="H106:H109" si="11">G106*F106</f>
        <v>41.86</v>
      </c>
      <c r="I106" s="143"/>
      <c r="J106" s="217"/>
      <c r="K106" s="218"/>
      <c r="L106" s="219"/>
      <c r="M106" s="151"/>
      <c r="N106" s="438">
        <f t="shared" si="8"/>
        <v>4.2430130683151318E-5</v>
      </c>
    </row>
    <row r="107" spans="1:15" ht="15.75">
      <c r="A107" s="239" t="s">
        <v>66</v>
      </c>
      <c r="B107" s="234" t="s">
        <v>179</v>
      </c>
      <c r="C107" s="240" t="s">
        <v>123</v>
      </c>
      <c r="D107" s="246">
        <v>5036</v>
      </c>
      <c r="E107" s="245" t="s">
        <v>28</v>
      </c>
      <c r="F107" s="235">
        <v>1</v>
      </c>
      <c r="G107" s="235">
        <v>45.94</v>
      </c>
      <c r="H107" s="238">
        <f t="shared" si="11"/>
        <v>45.94</v>
      </c>
      <c r="I107" s="143"/>
      <c r="J107" s="217"/>
      <c r="K107" s="218"/>
      <c r="L107" s="219"/>
      <c r="M107" s="151"/>
      <c r="N107" s="438">
        <f t="shared" si="8"/>
        <v>4.656570003783974E-5</v>
      </c>
    </row>
    <row r="108" spans="1:15" ht="30">
      <c r="A108" s="239" t="s">
        <v>67</v>
      </c>
      <c r="B108" s="234" t="s">
        <v>187</v>
      </c>
      <c r="C108" s="240" t="s">
        <v>123</v>
      </c>
      <c r="D108" s="246">
        <v>199</v>
      </c>
      <c r="E108" s="245" t="s">
        <v>28</v>
      </c>
      <c r="F108" s="235">
        <v>12.96</v>
      </c>
      <c r="G108" s="235">
        <v>21.05</v>
      </c>
      <c r="H108" s="238">
        <f t="shared" si="11"/>
        <v>272.80800000000005</v>
      </c>
      <c r="I108" s="143"/>
      <c r="J108" s="217"/>
      <c r="K108" s="218"/>
      <c r="L108" s="219"/>
      <c r="M108" s="151"/>
      <c r="N108" s="438">
        <f t="shared" si="8"/>
        <v>2.765236285573136E-4</v>
      </c>
    </row>
    <row r="109" spans="1:15" s="94" customFormat="1" ht="15.75">
      <c r="A109" s="239" t="s">
        <v>327</v>
      </c>
      <c r="B109" s="233" t="s">
        <v>212</v>
      </c>
      <c r="C109" s="240" t="s">
        <v>123</v>
      </c>
      <c r="D109" s="189">
        <v>3850</v>
      </c>
      <c r="E109" s="190" t="s">
        <v>26</v>
      </c>
      <c r="F109" s="191">
        <v>132.47</v>
      </c>
      <c r="G109" s="150">
        <v>51.17</v>
      </c>
      <c r="H109" s="238">
        <f t="shared" si="11"/>
        <v>6778.4899000000005</v>
      </c>
      <c r="I109" s="151"/>
      <c r="J109" s="213"/>
      <c r="K109" s="152"/>
      <c r="L109" s="215"/>
      <c r="M109" s="151"/>
      <c r="N109" s="438">
        <f t="shared" si="8"/>
        <v>6.8708125248786757E-3</v>
      </c>
      <c r="O109" s="119"/>
    </row>
    <row r="110" spans="1:15" s="94" customFormat="1" ht="15.75">
      <c r="A110" s="478"/>
      <c r="B110" s="478"/>
      <c r="C110" s="478"/>
      <c r="D110" s="478"/>
      <c r="E110" s="478"/>
      <c r="F110" s="478"/>
      <c r="G110" s="478"/>
      <c r="H110" s="478"/>
      <c r="I110" s="478"/>
      <c r="J110" s="478"/>
      <c r="K110" s="478"/>
      <c r="L110" s="478"/>
      <c r="M110" s="478"/>
      <c r="N110" s="438">
        <f t="shared" si="8"/>
        <v>0</v>
      </c>
      <c r="O110" s="100"/>
    </row>
    <row r="111" spans="1:15" s="18" customFormat="1" ht="15.75">
      <c r="A111" s="146">
        <v>8</v>
      </c>
      <c r="B111" s="145" t="s">
        <v>92</v>
      </c>
      <c r="C111" s="145"/>
      <c r="D111" s="145"/>
      <c r="E111" s="146"/>
      <c r="F111" s="147"/>
      <c r="G111" s="148"/>
      <c r="H111" s="208">
        <f>SUM(H112:H134)</f>
        <v>119335.76</v>
      </c>
      <c r="I111" s="141">
        <f>SUM(H112:H134)</f>
        <v>119335.76</v>
      </c>
      <c r="J111" s="209">
        <f>IF(M111=0,0,(M111/I111-1))</f>
        <v>0</v>
      </c>
      <c r="K111" s="149"/>
      <c r="L111" s="211"/>
      <c r="M111" s="141">
        <f>SUM(L112:L134)</f>
        <v>0</v>
      </c>
      <c r="N111" s="438">
        <f t="shared" si="8"/>
        <v>0.1209611058760913</v>
      </c>
      <c r="O111" s="19"/>
    </row>
    <row r="112" spans="1:15" s="10" customFormat="1" ht="30">
      <c r="A112" s="262" t="s">
        <v>99</v>
      </c>
      <c r="B112" s="260" t="s">
        <v>251</v>
      </c>
      <c r="C112" s="260" t="s">
        <v>123</v>
      </c>
      <c r="D112" s="292">
        <v>641</v>
      </c>
      <c r="E112" s="293" t="s">
        <v>27</v>
      </c>
      <c r="F112" s="238">
        <v>279</v>
      </c>
      <c r="G112" s="238">
        <v>96.38</v>
      </c>
      <c r="H112" s="238">
        <f>G112*F112</f>
        <v>26890.02</v>
      </c>
      <c r="I112" s="142"/>
      <c r="J112" s="217">
        <f>IF(K112="",0,(K112/G112-1))</f>
        <v>0</v>
      </c>
      <c r="K112" s="218"/>
      <c r="L112" s="219">
        <f>F112*K112</f>
        <v>0</v>
      </c>
      <c r="M112" s="466"/>
      <c r="N112" s="438">
        <f t="shared" si="8"/>
        <v>2.7256260455627155E-2</v>
      </c>
      <c r="O112" s="12"/>
    </row>
    <row r="113" spans="1:15" s="204" customFormat="1" ht="60">
      <c r="A113" s="262" t="s">
        <v>328</v>
      </c>
      <c r="B113" s="294" t="s">
        <v>125</v>
      </c>
      <c r="C113" s="260" t="s">
        <v>123</v>
      </c>
      <c r="D113" s="270">
        <v>3298</v>
      </c>
      <c r="E113" s="262" t="s">
        <v>27</v>
      </c>
      <c r="F113" s="247">
        <v>303</v>
      </c>
      <c r="G113" s="247">
        <v>95.3</v>
      </c>
      <c r="H113" s="238">
        <f t="shared" ref="H113:H134" si="12">G113*F113</f>
        <v>28875.899999999998</v>
      </c>
      <c r="I113" s="142"/>
      <c r="J113" s="217"/>
      <c r="K113" s="218"/>
      <c r="L113" s="219"/>
      <c r="M113" s="467"/>
      <c r="N113" s="438">
        <f t="shared" si="8"/>
        <v>2.9269188021825349E-2</v>
      </c>
      <c r="O113" s="12"/>
    </row>
    <row r="114" spans="1:15" s="204" customFormat="1" ht="45">
      <c r="A114" s="262" t="s">
        <v>329</v>
      </c>
      <c r="B114" s="274" t="s">
        <v>252</v>
      </c>
      <c r="C114" s="260" t="s">
        <v>123</v>
      </c>
      <c r="D114" s="270">
        <v>673</v>
      </c>
      <c r="E114" s="262" t="s">
        <v>27</v>
      </c>
      <c r="F114" s="247">
        <v>45</v>
      </c>
      <c r="G114" s="247">
        <v>59.07</v>
      </c>
      <c r="H114" s="238">
        <f t="shared" si="12"/>
        <v>2658.15</v>
      </c>
      <c r="I114" s="142"/>
      <c r="J114" s="217"/>
      <c r="K114" s="218"/>
      <c r="L114" s="219"/>
      <c r="M114" s="467"/>
      <c r="N114" s="438">
        <f t="shared" si="8"/>
        <v>2.6943538431777039E-3</v>
      </c>
      <c r="O114" s="12"/>
    </row>
    <row r="115" spans="1:15" s="204" customFormat="1" ht="45">
      <c r="A115" s="262" t="s">
        <v>330</v>
      </c>
      <c r="B115" s="274" t="s">
        <v>253</v>
      </c>
      <c r="C115" s="260" t="s">
        <v>123</v>
      </c>
      <c r="D115" s="270">
        <v>673</v>
      </c>
      <c r="E115" s="262" t="s">
        <v>27</v>
      </c>
      <c r="F115" s="247">
        <v>109</v>
      </c>
      <c r="G115" s="247">
        <v>59.07</v>
      </c>
      <c r="H115" s="238">
        <f>G115*F115</f>
        <v>6438.63</v>
      </c>
      <c r="I115" s="142"/>
      <c r="J115" s="217"/>
      <c r="K115" s="218"/>
      <c r="L115" s="219"/>
      <c r="M115" s="467"/>
      <c r="N115" s="438">
        <f t="shared" si="8"/>
        <v>6.5263237534748829E-3</v>
      </c>
      <c r="O115" s="12"/>
    </row>
    <row r="116" spans="1:15" s="204" customFormat="1" ht="45">
      <c r="A116" s="262" t="s">
        <v>145</v>
      </c>
      <c r="B116" s="274" t="s">
        <v>254</v>
      </c>
      <c r="C116" s="260" t="s">
        <v>123</v>
      </c>
      <c r="D116" s="270">
        <v>673</v>
      </c>
      <c r="E116" s="262" t="s">
        <v>27</v>
      </c>
      <c r="F116" s="247">
        <v>38</v>
      </c>
      <c r="G116" s="247">
        <v>59.07</v>
      </c>
      <c r="H116" s="238">
        <f t="shared" si="12"/>
        <v>2244.66</v>
      </c>
      <c r="I116" s="142"/>
      <c r="J116" s="217"/>
      <c r="K116" s="218"/>
      <c r="L116" s="219"/>
      <c r="M116" s="467"/>
      <c r="N116" s="438">
        <f t="shared" si="8"/>
        <v>2.2752321342389497E-3</v>
      </c>
      <c r="O116" s="12"/>
    </row>
    <row r="117" spans="1:15" s="204" customFormat="1" ht="45">
      <c r="A117" s="262" t="s">
        <v>434</v>
      </c>
      <c r="B117" s="274" t="s">
        <v>255</v>
      </c>
      <c r="C117" s="260" t="s">
        <v>123</v>
      </c>
      <c r="D117" s="270">
        <v>7329</v>
      </c>
      <c r="E117" s="262" t="s">
        <v>27</v>
      </c>
      <c r="F117" s="247">
        <v>46</v>
      </c>
      <c r="G117" s="247">
        <v>206.82</v>
      </c>
      <c r="H117" s="238">
        <f t="shared" si="12"/>
        <v>9513.7199999999993</v>
      </c>
      <c r="I117" s="142"/>
      <c r="J117" s="217"/>
      <c r="K117" s="218"/>
      <c r="L117" s="219"/>
      <c r="M117" s="467"/>
      <c r="N117" s="438">
        <f t="shared" si="8"/>
        <v>9.643296294383907E-3</v>
      </c>
      <c r="O117" s="12"/>
    </row>
    <row r="118" spans="1:15" s="204" customFormat="1" ht="45">
      <c r="A118" s="262" t="s">
        <v>435</v>
      </c>
      <c r="B118" s="274" t="s">
        <v>256</v>
      </c>
      <c r="C118" s="260" t="s">
        <v>123</v>
      </c>
      <c r="D118" s="270">
        <v>7329</v>
      </c>
      <c r="E118" s="262" t="s">
        <v>27</v>
      </c>
      <c r="F118" s="247">
        <v>16</v>
      </c>
      <c r="G118" s="247">
        <v>206.82</v>
      </c>
      <c r="H118" s="238">
        <f t="shared" si="12"/>
        <v>3309.12</v>
      </c>
      <c r="I118" s="142"/>
      <c r="J118" s="217"/>
      <c r="K118" s="218"/>
      <c r="L118" s="219"/>
      <c r="M118" s="467"/>
      <c r="N118" s="438">
        <f t="shared" si="8"/>
        <v>3.354190015437881E-3</v>
      </c>
      <c r="O118" s="12"/>
    </row>
    <row r="119" spans="1:15" s="204" customFormat="1" ht="30">
      <c r="A119" s="262" t="s">
        <v>436</v>
      </c>
      <c r="B119" s="274" t="s">
        <v>257</v>
      </c>
      <c r="C119" s="260" t="s">
        <v>123</v>
      </c>
      <c r="D119" s="270">
        <v>8593</v>
      </c>
      <c r="E119" s="262" t="s">
        <v>27</v>
      </c>
      <c r="F119" s="247">
        <v>13</v>
      </c>
      <c r="G119" s="247">
        <v>132.54</v>
      </c>
      <c r="H119" s="238">
        <f t="shared" si="12"/>
        <v>1723.02</v>
      </c>
      <c r="I119" s="142"/>
      <c r="J119" s="217"/>
      <c r="K119" s="218"/>
      <c r="L119" s="219"/>
      <c r="M119" s="467"/>
      <c r="N119" s="438">
        <f t="shared" si="8"/>
        <v>1.7464874288027564E-3</v>
      </c>
      <c r="O119" s="12"/>
    </row>
    <row r="120" spans="1:15" s="204" customFormat="1" ht="30">
      <c r="A120" s="262" t="s">
        <v>437</v>
      </c>
      <c r="B120" s="274" t="s">
        <v>258</v>
      </c>
      <c r="C120" s="260" t="s">
        <v>123</v>
      </c>
      <c r="D120" s="270">
        <v>8593</v>
      </c>
      <c r="E120" s="262" t="s">
        <v>27</v>
      </c>
      <c r="F120" s="247">
        <v>19</v>
      </c>
      <c r="G120" s="247">
        <v>132.54</v>
      </c>
      <c r="H120" s="238">
        <f t="shared" si="12"/>
        <v>2518.2599999999998</v>
      </c>
      <c r="I120" s="142"/>
      <c r="J120" s="217"/>
      <c r="K120" s="218"/>
      <c r="L120" s="219"/>
      <c r="M120" s="467"/>
      <c r="N120" s="438">
        <f t="shared" si="8"/>
        <v>2.5525585497886438E-3</v>
      </c>
      <c r="O120" s="12"/>
    </row>
    <row r="121" spans="1:15" s="204" customFormat="1" ht="30">
      <c r="A121" s="262" t="s">
        <v>438</v>
      </c>
      <c r="B121" s="274" t="s">
        <v>259</v>
      </c>
      <c r="C121" s="260" t="s">
        <v>123</v>
      </c>
      <c r="D121" s="270">
        <v>8593</v>
      </c>
      <c r="E121" s="262" t="s">
        <v>27</v>
      </c>
      <c r="F121" s="235">
        <v>16</v>
      </c>
      <c r="G121" s="247">
        <v>132.54</v>
      </c>
      <c r="H121" s="238">
        <f t="shared" si="12"/>
        <v>2120.64</v>
      </c>
      <c r="I121" s="142"/>
      <c r="J121" s="217"/>
      <c r="K121" s="218"/>
      <c r="L121" s="219"/>
      <c r="M121" s="467"/>
      <c r="N121" s="438">
        <f t="shared" si="8"/>
        <v>2.1495229892957001E-3</v>
      </c>
      <c r="O121" s="12"/>
    </row>
    <row r="122" spans="1:15" s="204" customFormat="1" ht="30">
      <c r="A122" s="262" t="s">
        <v>439</v>
      </c>
      <c r="B122" s="274" t="s">
        <v>260</v>
      </c>
      <c r="C122" s="260" t="s">
        <v>123</v>
      </c>
      <c r="D122" s="270">
        <v>3278</v>
      </c>
      <c r="E122" s="262" t="s">
        <v>27</v>
      </c>
      <c r="F122" s="237">
        <v>22</v>
      </c>
      <c r="G122" s="237">
        <v>86.63</v>
      </c>
      <c r="H122" s="238">
        <f t="shared" si="12"/>
        <v>1905.86</v>
      </c>
      <c r="I122" s="142"/>
      <c r="J122" s="217"/>
      <c r="K122" s="218"/>
      <c r="L122" s="219"/>
      <c r="M122" s="467"/>
      <c r="N122" s="438">
        <f t="shared" si="8"/>
        <v>1.9318176986094309E-3</v>
      </c>
      <c r="O122" s="12"/>
    </row>
    <row r="123" spans="1:15" s="10" customFormat="1" ht="45">
      <c r="A123" s="262" t="s">
        <v>440</v>
      </c>
      <c r="B123" s="274" t="s">
        <v>261</v>
      </c>
      <c r="C123" s="260" t="s">
        <v>123</v>
      </c>
      <c r="D123" s="270">
        <v>3281</v>
      </c>
      <c r="E123" s="262" t="s">
        <v>27</v>
      </c>
      <c r="F123" s="237">
        <v>30</v>
      </c>
      <c r="G123" s="237">
        <v>90.15</v>
      </c>
      <c r="H123" s="238">
        <f t="shared" si="12"/>
        <v>2704.5</v>
      </c>
      <c r="I123" s="142"/>
      <c r="J123" s="217">
        <f t="shared" ref="J123:J134" si="13">IF(K123="",0,(K123/G123-1))</f>
        <v>0</v>
      </c>
      <c r="K123" s="218"/>
      <c r="L123" s="219">
        <f t="shared" ref="L123:L134" si="14">F123*K123</f>
        <v>0</v>
      </c>
      <c r="M123" s="467"/>
      <c r="N123" s="438">
        <f t="shared" si="8"/>
        <v>2.7413351273908922E-3</v>
      </c>
      <c r="O123" s="12"/>
    </row>
    <row r="124" spans="1:15" s="10" customFormat="1" ht="30">
      <c r="A124" s="262" t="s">
        <v>441</v>
      </c>
      <c r="B124" s="274" t="s">
        <v>262</v>
      </c>
      <c r="C124" s="260" t="s">
        <v>123</v>
      </c>
      <c r="D124" s="270">
        <v>3285</v>
      </c>
      <c r="E124" s="262" t="s">
        <v>27</v>
      </c>
      <c r="F124" s="237">
        <v>11</v>
      </c>
      <c r="G124" s="237">
        <v>93.35</v>
      </c>
      <c r="H124" s="238">
        <f t="shared" si="12"/>
        <v>1026.8499999999999</v>
      </c>
      <c r="I124" s="142"/>
      <c r="J124" s="217">
        <f t="shared" si="13"/>
        <v>0</v>
      </c>
      <c r="K124" s="218"/>
      <c r="L124" s="219">
        <f t="shared" si="14"/>
        <v>0</v>
      </c>
      <c r="M124" s="467"/>
      <c r="N124" s="438">
        <f t="shared" si="8"/>
        <v>1.0408356352602467E-3</v>
      </c>
      <c r="O124" s="12"/>
    </row>
    <row r="125" spans="1:15" s="101" customFormat="1" ht="30">
      <c r="A125" s="262" t="s">
        <v>442</v>
      </c>
      <c r="B125" s="274" t="s">
        <v>263</v>
      </c>
      <c r="C125" s="260" t="s">
        <v>123</v>
      </c>
      <c r="D125" s="270">
        <v>711</v>
      </c>
      <c r="E125" s="262" t="s">
        <v>27</v>
      </c>
      <c r="F125" s="237">
        <v>30</v>
      </c>
      <c r="G125" s="237">
        <v>2.5099999999999998</v>
      </c>
      <c r="H125" s="238">
        <f t="shared" si="12"/>
        <v>75.3</v>
      </c>
      <c r="I125" s="143"/>
      <c r="J125" s="217">
        <f t="shared" si="13"/>
        <v>0</v>
      </c>
      <c r="K125" s="218"/>
      <c r="L125" s="219">
        <f t="shared" si="14"/>
        <v>0</v>
      </c>
      <c r="M125" s="467"/>
      <c r="N125" s="438">
        <f t="shared" si="8"/>
        <v>7.6325581472558388E-5</v>
      </c>
      <c r="O125" s="112"/>
    </row>
    <row r="126" spans="1:15" s="10" customFormat="1" ht="45">
      <c r="A126" s="262" t="s">
        <v>443</v>
      </c>
      <c r="B126" s="198" t="s">
        <v>264</v>
      </c>
      <c r="C126" s="198" t="s">
        <v>124</v>
      </c>
      <c r="D126" s="344" t="s">
        <v>130</v>
      </c>
      <c r="E126" s="295" t="s">
        <v>27</v>
      </c>
      <c r="F126" s="263">
        <v>4</v>
      </c>
      <c r="G126" s="264">
        <v>272.02999999999997</v>
      </c>
      <c r="H126" s="238">
        <f t="shared" si="12"/>
        <v>1088.1199999999999</v>
      </c>
      <c r="I126" s="142"/>
      <c r="J126" s="217">
        <f t="shared" si="13"/>
        <v>0</v>
      </c>
      <c r="K126" s="218"/>
      <c r="L126" s="219">
        <f t="shared" si="14"/>
        <v>0</v>
      </c>
      <c r="M126" s="467"/>
      <c r="N126" s="438">
        <f t="shared" si="8"/>
        <v>1.1029401289763643E-3</v>
      </c>
      <c r="O126" s="12"/>
    </row>
    <row r="127" spans="1:15" s="10" customFormat="1" ht="45">
      <c r="A127" s="262" t="s">
        <v>444</v>
      </c>
      <c r="B127" s="198" t="s">
        <v>97</v>
      </c>
      <c r="C127" s="198" t="s">
        <v>124</v>
      </c>
      <c r="D127" s="257" t="s">
        <v>131</v>
      </c>
      <c r="E127" s="295" t="s">
        <v>27</v>
      </c>
      <c r="F127" s="296">
        <v>30</v>
      </c>
      <c r="G127" s="297">
        <v>10.5</v>
      </c>
      <c r="H127" s="238">
        <f t="shared" si="12"/>
        <v>315</v>
      </c>
      <c r="I127" s="142"/>
      <c r="J127" s="217">
        <f t="shared" si="13"/>
        <v>0</v>
      </c>
      <c r="K127" s="218"/>
      <c r="L127" s="219">
        <f t="shared" si="14"/>
        <v>0</v>
      </c>
      <c r="M127" s="467"/>
      <c r="N127" s="438">
        <f t="shared" si="8"/>
        <v>3.1929028106050323E-4</v>
      </c>
      <c r="O127" s="12"/>
    </row>
    <row r="128" spans="1:15" s="10" customFormat="1" ht="45">
      <c r="A128" s="262" t="s">
        <v>445</v>
      </c>
      <c r="B128" s="198" t="s">
        <v>98</v>
      </c>
      <c r="C128" s="198" t="s">
        <v>124</v>
      </c>
      <c r="D128" s="257" t="s">
        <v>132</v>
      </c>
      <c r="E128" s="295" t="s">
        <v>27</v>
      </c>
      <c r="F128" s="296">
        <v>3</v>
      </c>
      <c r="G128" s="297">
        <v>68.510000000000005</v>
      </c>
      <c r="H128" s="238">
        <f t="shared" si="12"/>
        <v>205.53000000000003</v>
      </c>
      <c r="I128" s="142"/>
      <c r="J128" s="217">
        <f t="shared" si="13"/>
        <v>0</v>
      </c>
      <c r="K128" s="218"/>
      <c r="L128" s="219">
        <f t="shared" si="14"/>
        <v>0</v>
      </c>
      <c r="M128" s="467"/>
      <c r="N128" s="438">
        <f t="shared" si="8"/>
        <v>2.0832930624242935E-4</v>
      </c>
      <c r="O128" s="12"/>
    </row>
    <row r="129" spans="1:15" s="10" customFormat="1" ht="45">
      <c r="A129" s="262" t="s">
        <v>446</v>
      </c>
      <c r="B129" s="198" t="s">
        <v>265</v>
      </c>
      <c r="C129" s="198" t="s">
        <v>124</v>
      </c>
      <c r="D129" s="257" t="s">
        <v>266</v>
      </c>
      <c r="E129" s="295" t="s">
        <v>27</v>
      </c>
      <c r="F129" s="296">
        <v>1</v>
      </c>
      <c r="G129" s="297">
        <v>92.23</v>
      </c>
      <c r="H129" s="238">
        <f t="shared" si="12"/>
        <v>92.23</v>
      </c>
      <c r="I129" s="142"/>
      <c r="J129" s="217">
        <f t="shared" si="13"/>
        <v>0</v>
      </c>
      <c r="K129" s="218"/>
      <c r="L129" s="219">
        <f t="shared" si="14"/>
        <v>0</v>
      </c>
      <c r="M129" s="467"/>
      <c r="N129" s="438">
        <f t="shared" si="8"/>
        <v>9.3486167054635606E-5</v>
      </c>
      <c r="O129" s="12"/>
    </row>
    <row r="130" spans="1:15" s="10" customFormat="1" ht="30">
      <c r="A130" s="262" t="s">
        <v>447</v>
      </c>
      <c r="B130" s="298" t="s">
        <v>267</v>
      </c>
      <c r="C130" s="198" t="s">
        <v>123</v>
      </c>
      <c r="D130" s="257">
        <v>3797</v>
      </c>
      <c r="E130" s="295" t="s">
        <v>2</v>
      </c>
      <c r="F130" s="296">
        <v>2225</v>
      </c>
      <c r="G130" s="297">
        <v>3.49</v>
      </c>
      <c r="H130" s="238">
        <f t="shared" si="12"/>
        <v>7765.2500000000009</v>
      </c>
      <c r="I130" s="142"/>
      <c r="J130" s="217">
        <f t="shared" si="13"/>
        <v>0</v>
      </c>
      <c r="K130" s="218"/>
      <c r="L130" s="219">
        <f t="shared" si="14"/>
        <v>0</v>
      </c>
      <c r="M130" s="467"/>
      <c r="N130" s="438">
        <f t="shared" si="8"/>
        <v>7.8710122381113433E-3</v>
      </c>
      <c r="O130" s="12"/>
    </row>
    <row r="131" spans="1:15" s="10" customFormat="1" ht="30">
      <c r="A131" s="262" t="s">
        <v>448</v>
      </c>
      <c r="B131" s="298" t="s">
        <v>103</v>
      </c>
      <c r="C131" s="298" t="s">
        <v>124</v>
      </c>
      <c r="D131" s="257" t="s">
        <v>133</v>
      </c>
      <c r="E131" s="295" t="s">
        <v>2</v>
      </c>
      <c r="F131" s="296">
        <v>360</v>
      </c>
      <c r="G131" s="297">
        <v>3.95</v>
      </c>
      <c r="H131" s="238">
        <f t="shared" si="12"/>
        <v>1422</v>
      </c>
      <c r="I131" s="142"/>
      <c r="J131" s="217">
        <f t="shared" si="13"/>
        <v>0</v>
      </c>
      <c r="K131" s="218"/>
      <c r="L131" s="219">
        <f t="shared" si="14"/>
        <v>0</v>
      </c>
      <c r="M131" s="467"/>
      <c r="N131" s="438">
        <f t="shared" si="8"/>
        <v>1.4413675545017005E-3</v>
      </c>
      <c r="O131" s="12"/>
    </row>
    <row r="132" spans="1:15" s="10" customFormat="1" ht="30">
      <c r="A132" s="262" t="s">
        <v>449</v>
      </c>
      <c r="B132" s="298" t="s">
        <v>268</v>
      </c>
      <c r="C132" s="298" t="s">
        <v>124</v>
      </c>
      <c r="D132" s="257" t="s">
        <v>269</v>
      </c>
      <c r="E132" s="295" t="s">
        <v>2</v>
      </c>
      <c r="F132" s="296">
        <v>450</v>
      </c>
      <c r="G132" s="297">
        <v>5.39</v>
      </c>
      <c r="H132" s="238">
        <f t="shared" si="12"/>
        <v>2425.5</v>
      </c>
      <c r="I132" s="142"/>
      <c r="J132" s="217">
        <f t="shared" si="13"/>
        <v>0</v>
      </c>
      <c r="K132" s="218"/>
      <c r="L132" s="219">
        <f t="shared" si="14"/>
        <v>0</v>
      </c>
      <c r="M132" s="467"/>
      <c r="N132" s="438">
        <f t="shared" si="8"/>
        <v>2.4585351641658749E-3</v>
      </c>
      <c r="O132" s="12"/>
    </row>
    <row r="133" spans="1:15" s="10" customFormat="1" ht="30">
      <c r="A133" s="262" t="s">
        <v>450</v>
      </c>
      <c r="B133" s="298" t="s">
        <v>270</v>
      </c>
      <c r="C133" s="298" t="s">
        <v>124</v>
      </c>
      <c r="D133" s="257" t="s">
        <v>271</v>
      </c>
      <c r="E133" s="295" t="s">
        <v>2</v>
      </c>
      <c r="F133" s="296">
        <v>450</v>
      </c>
      <c r="G133" s="297">
        <v>14.11</v>
      </c>
      <c r="H133" s="238">
        <f t="shared" si="12"/>
        <v>6349.5</v>
      </c>
      <c r="I133" s="142"/>
      <c r="J133" s="217">
        <f t="shared" si="13"/>
        <v>0</v>
      </c>
      <c r="K133" s="218"/>
      <c r="L133" s="219">
        <f t="shared" si="14"/>
        <v>0</v>
      </c>
      <c r="M133" s="467"/>
      <c r="N133" s="438">
        <f t="shared" si="8"/>
        <v>6.4359798082338588E-3</v>
      </c>
      <c r="O133" s="12"/>
    </row>
    <row r="134" spans="1:15" s="10" customFormat="1" ht="30">
      <c r="A134" s="262" t="s">
        <v>451</v>
      </c>
      <c r="B134" s="298" t="s">
        <v>276</v>
      </c>
      <c r="C134" s="298" t="s">
        <v>123</v>
      </c>
      <c r="D134" s="299">
        <v>354</v>
      </c>
      <c r="E134" s="300" t="s">
        <v>2</v>
      </c>
      <c r="F134" s="301">
        <v>1200</v>
      </c>
      <c r="G134" s="302">
        <v>6.39</v>
      </c>
      <c r="H134" s="238">
        <f t="shared" si="12"/>
        <v>7668</v>
      </c>
      <c r="I134" s="142"/>
      <c r="J134" s="217">
        <f t="shared" si="13"/>
        <v>0</v>
      </c>
      <c r="K134" s="218"/>
      <c r="L134" s="219">
        <f t="shared" si="14"/>
        <v>0</v>
      </c>
      <c r="M134" s="467"/>
      <c r="N134" s="438">
        <f t="shared" si="8"/>
        <v>7.7724376989585361E-3</v>
      </c>
      <c r="O134" s="12"/>
    </row>
    <row r="135" spans="1:15" ht="15.75">
      <c r="A135" s="481"/>
      <c r="B135" s="481"/>
      <c r="C135" s="481"/>
      <c r="D135" s="481"/>
      <c r="E135" s="481"/>
      <c r="F135" s="481"/>
      <c r="G135" s="481"/>
      <c r="H135" s="481"/>
      <c r="I135" s="481"/>
      <c r="J135" s="481"/>
      <c r="K135" s="481"/>
      <c r="L135" s="481"/>
      <c r="M135" s="481"/>
      <c r="N135" s="438">
        <f t="shared" si="8"/>
        <v>0</v>
      </c>
      <c r="O135" s="11"/>
    </row>
    <row r="136" spans="1:15" s="16" customFormat="1" ht="15.75">
      <c r="A136" s="134">
        <v>9</v>
      </c>
      <c r="B136" s="145" t="s">
        <v>104</v>
      </c>
      <c r="C136" s="145"/>
      <c r="D136" s="145"/>
      <c r="E136" s="134"/>
      <c r="F136" s="139"/>
      <c r="G136" s="156"/>
      <c r="H136" s="208">
        <f>SUM(H137:H138)</f>
        <v>2879.52</v>
      </c>
      <c r="I136" s="141">
        <f>SUM(H137:H138)</f>
        <v>2879.52</v>
      </c>
      <c r="J136" s="209">
        <f>IF(M136=0,0,(M136/I136-1))</f>
        <v>0</v>
      </c>
      <c r="K136" s="159"/>
      <c r="L136" s="211"/>
      <c r="M136" s="141">
        <f>SUM(L137:L138)</f>
        <v>0</v>
      </c>
      <c r="N136" s="438">
        <f t="shared" ref="N136:N199" si="15">H136/$I$222</f>
        <v>2.9187388892677473E-3</v>
      </c>
      <c r="O136" s="21"/>
    </row>
    <row r="137" spans="1:15" ht="45">
      <c r="A137" s="415" t="s">
        <v>68</v>
      </c>
      <c r="B137" s="198" t="s">
        <v>54</v>
      </c>
      <c r="C137" s="198" t="s">
        <v>123</v>
      </c>
      <c r="D137" s="257">
        <v>674</v>
      </c>
      <c r="E137" s="295" t="s">
        <v>27</v>
      </c>
      <c r="F137" s="346">
        <v>17</v>
      </c>
      <c r="G137" s="265">
        <v>74.34</v>
      </c>
      <c r="H137" s="238">
        <f>G137*F137</f>
        <v>1263.78</v>
      </c>
      <c r="I137" s="142"/>
      <c r="J137" s="217">
        <f>IF(K137="",0,(K137/G137-1))</f>
        <v>0</v>
      </c>
      <c r="K137" s="218"/>
      <c r="L137" s="219">
        <f>F137*K137</f>
        <v>0</v>
      </c>
      <c r="M137" s="466"/>
      <c r="N137" s="438">
        <f t="shared" si="15"/>
        <v>1.280992607614739E-3</v>
      </c>
      <c r="O137" s="11"/>
    </row>
    <row r="138" spans="1:15" s="94" customFormat="1" ht="15.75">
      <c r="A138" s="415" t="s">
        <v>69</v>
      </c>
      <c r="B138" s="234" t="s">
        <v>105</v>
      </c>
      <c r="C138" s="160" t="s">
        <v>123</v>
      </c>
      <c r="D138" s="161">
        <v>693</v>
      </c>
      <c r="E138" s="202" t="s">
        <v>27</v>
      </c>
      <c r="F138" s="345">
        <v>21</v>
      </c>
      <c r="G138" s="150">
        <v>76.94</v>
      </c>
      <c r="H138" s="238">
        <f>G138*F138</f>
        <v>1615.74</v>
      </c>
      <c r="I138" s="162"/>
      <c r="J138" s="217">
        <f>IF(K138="",0,(K138/G138-1))</f>
        <v>0</v>
      </c>
      <c r="K138" s="218"/>
      <c r="L138" s="219">
        <f>F138*K138</f>
        <v>0</v>
      </c>
      <c r="M138" s="468"/>
      <c r="N138" s="438">
        <f t="shared" si="15"/>
        <v>1.637746281653008E-3</v>
      </c>
      <c r="O138" s="100"/>
    </row>
    <row r="139" spans="1:15" s="94" customFormat="1" ht="15.75">
      <c r="A139" s="478"/>
      <c r="B139" s="478"/>
      <c r="C139" s="478"/>
      <c r="D139" s="478"/>
      <c r="E139" s="478"/>
      <c r="F139" s="478"/>
      <c r="G139" s="478"/>
      <c r="H139" s="478"/>
      <c r="I139" s="478"/>
      <c r="J139" s="478"/>
      <c r="K139" s="478"/>
      <c r="L139" s="478"/>
      <c r="M139" s="478"/>
      <c r="N139" s="438">
        <f t="shared" si="15"/>
        <v>0</v>
      </c>
      <c r="O139" s="100"/>
    </row>
    <row r="140" spans="1:15" s="18" customFormat="1" ht="15.75">
      <c r="A140" s="146">
        <v>10</v>
      </c>
      <c r="B140" s="145" t="s">
        <v>39</v>
      </c>
      <c r="C140" s="145"/>
      <c r="D140" s="145"/>
      <c r="E140" s="146"/>
      <c r="F140" s="147"/>
      <c r="G140" s="148"/>
      <c r="H140" s="208">
        <f>SUM(H141:H158)</f>
        <v>38098.870000000003</v>
      </c>
      <c r="I140" s="141">
        <f>SUM(H141:H158)</f>
        <v>38098.870000000003</v>
      </c>
      <c r="J140" s="209">
        <f>IF(M140=0,0,(M140/I140-1))</f>
        <v>0</v>
      </c>
      <c r="K140" s="163"/>
      <c r="L140" s="211"/>
      <c r="M140" s="141">
        <f>SUM(L141:L158)</f>
        <v>0</v>
      </c>
      <c r="N140" s="438">
        <f t="shared" si="15"/>
        <v>3.861777431869072E-2</v>
      </c>
      <c r="O140" s="19"/>
    </row>
    <row r="141" spans="1:15" ht="60">
      <c r="A141" s="415" t="s">
        <v>53</v>
      </c>
      <c r="B141" s="251" t="s">
        <v>76</v>
      </c>
      <c r="C141" s="251" t="s">
        <v>123</v>
      </c>
      <c r="D141" s="236">
        <v>1353</v>
      </c>
      <c r="E141" s="232" t="s">
        <v>27</v>
      </c>
      <c r="F141" s="235">
        <v>97</v>
      </c>
      <c r="G141" s="235">
        <v>76.31</v>
      </c>
      <c r="H141" s="238">
        <f>G141*F141</f>
        <v>7402.0700000000006</v>
      </c>
      <c r="I141" s="142"/>
      <c r="J141" s="217">
        <f>IF(K141="",0,(K141/G141-1))</f>
        <v>0</v>
      </c>
      <c r="K141" s="218"/>
      <c r="L141" s="219">
        <f>F141*K141</f>
        <v>0</v>
      </c>
      <c r="M141" s="466"/>
      <c r="N141" s="438">
        <f t="shared" si="15"/>
        <v>7.5028857483476806E-3</v>
      </c>
      <c r="O141" s="12"/>
    </row>
    <row r="142" spans="1:15" ht="30">
      <c r="A142" s="415" t="s">
        <v>137</v>
      </c>
      <c r="B142" s="251" t="s">
        <v>146</v>
      </c>
      <c r="C142" s="251" t="s">
        <v>123</v>
      </c>
      <c r="D142" s="236">
        <v>1679</v>
      </c>
      <c r="E142" s="232" t="s">
        <v>27</v>
      </c>
      <c r="F142" s="235">
        <v>66</v>
      </c>
      <c r="G142" s="235">
        <v>33.15</v>
      </c>
      <c r="H142" s="238">
        <f t="shared" ref="H142:H158" si="16">G142*F142</f>
        <v>2187.9</v>
      </c>
      <c r="I142" s="142"/>
      <c r="J142" s="217"/>
      <c r="K142" s="218"/>
      <c r="L142" s="219"/>
      <c r="M142" s="467"/>
      <c r="N142" s="438">
        <f t="shared" si="15"/>
        <v>2.2176990664516671E-3</v>
      </c>
      <c r="O142" s="12"/>
    </row>
    <row r="143" spans="1:15" ht="62.25" customHeight="1">
      <c r="A143" s="415" t="s">
        <v>452</v>
      </c>
      <c r="B143" s="351" t="s">
        <v>371</v>
      </c>
      <c r="C143" s="251" t="s">
        <v>123</v>
      </c>
      <c r="D143" s="350">
        <v>1683</v>
      </c>
      <c r="E143" s="347" t="s">
        <v>27</v>
      </c>
      <c r="F143" s="348">
        <v>22</v>
      </c>
      <c r="G143" s="348">
        <v>57.44</v>
      </c>
      <c r="H143" s="349">
        <f t="shared" ref="H143" si="17">G143*F143</f>
        <v>1263.6799999999998</v>
      </c>
      <c r="I143" s="142"/>
      <c r="J143" s="217"/>
      <c r="K143" s="218"/>
      <c r="L143" s="219"/>
      <c r="M143" s="467"/>
      <c r="N143" s="438">
        <f t="shared" si="15"/>
        <v>1.2808912456207515E-3</v>
      </c>
      <c r="O143" s="12"/>
    </row>
    <row r="144" spans="1:15" ht="15.75">
      <c r="A144" s="415" t="s">
        <v>453</v>
      </c>
      <c r="B144" s="251" t="s">
        <v>56</v>
      </c>
      <c r="C144" s="251" t="s">
        <v>123</v>
      </c>
      <c r="D144" s="236">
        <v>1679</v>
      </c>
      <c r="E144" s="232" t="s">
        <v>27</v>
      </c>
      <c r="F144" s="237">
        <v>18</v>
      </c>
      <c r="G144" s="235">
        <v>33.15</v>
      </c>
      <c r="H144" s="238">
        <f t="shared" si="16"/>
        <v>596.69999999999993</v>
      </c>
      <c r="I144" s="142"/>
      <c r="J144" s="217"/>
      <c r="K144" s="218"/>
      <c r="L144" s="219"/>
      <c r="M144" s="467"/>
      <c r="N144" s="438">
        <f t="shared" si="15"/>
        <v>6.0482701812318183E-4</v>
      </c>
      <c r="O144" s="12"/>
    </row>
    <row r="145" spans="1:15" ht="19.5" customHeight="1">
      <c r="A145" s="415" t="s">
        <v>454</v>
      </c>
      <c r="B145" s="303" t="s">
        <v>287</v>
      </c>
      <c r="C145" s="251" t="s">
        <v>124</v>
      </c>
      <c r="D145" s="236">
        <v>86888</v>
      </c>
      <c r="E145" s="232" t="s">
        <v>27</v>
      </c>
      <c r="F145" s="235">
        <v>22</v>
      </c>
      <c r="G145" s="235">
        <v>269.37</v>
      </c>
      <c r="H145" s="238">
        <f t="shared" si="16"/>
        <v>5926.14</v>
      </c>
      <c r="I145" s="142"/>
      <c r="J145" s="217"/>
      <c r="K145" s="218"/>
      <c r="L145" s="219"/>
      <c r="M145" s="467"/>
      <c r="N145" s="438">
        <f t="shared" si="15"/>
        <v>6.0068536704885427E-3</v>
      </c>
      <c r="O145" s="12"/>
    </row>
    <row r="146" spans="1:15" ht="30">
      <c r="A146" s="415" t="s">
        <v>455</v>
      </c>
      <c r="B146" s="251" t="s">
        <v>288</v>
      </c>
      <c r="C146" s="251" t="s">
        <v>124</v>
      </c>
      <c r="D146" s="236">
        <v>377</v>
      </c>
      <c r="E146" s="232" t="s">
        <v>27</v>
      </c>
      <c r="F146" s="235">
        <v>22</v>
      </c>
      <c r="G146" s="235">
        <v>14.9</v>
      </c>
      <c r="H146" s="238">
        <f t="shared" si="16"/>
        <v>327.8</v>
      </c>
      <c r="I146" s="142"/>
      <c r="J146" s="217"/>
      <c r="K146" s="218"/>
      <c r="L146" s="219"/>
      <c r="M146" s="467"/>
      <c r="N146" s="438">
        <f t="shared" si="15"/>
        <v>3.3226461629089833E-4</v>
      </c>
      <c r="O146" s="12"/>
    </row>
    <row r="147" spans="1:15" ht="39" customHeight="1">
      <c r="A147" s="415" t="s">
        <v>456</v>
      </c>
      <c r="B147" s="249" t="s">
        <v>147</v>
      </c>
      <c r="C147" s="251" t="s">
        <v>124</v>
      </c>
      <c r="D147" s="236">
        <v>86906</v>
      </c>
      <c r="E147" s="232" t="s">
        <v>27</v>
      </c>
      <c r="F147" s="235">
        <v>14</v>
      </c>
      <c r="G147" s="235">
        <v>42.69</v>
      </c>
      <c r="H147" s="238">
        <f t="shared" si="16"/>
        <v>597.66</v>
      </c>
      <c r="I147" s="142"/>
      <c r="J147" s="217"/>
      <c r="K147" s="218"/>
      <c r="L147" s="219"/>
      <c r="M147" s="467"/>
      <c r="N147" s="438">
        <f t="shared" si="15"/>
        <v>6.0580009326546152E-4</v>
      </c>
      <c r="O147" s="12"/>
    </row>
    <row r="148" spans="1:15" ht="45.75" customHeight="1">
      <c r="A148" s="415" t="s">
        <v>457</v>
      </c>
      <c r="B148" s="199" t="s">
        <v>213</v>
      </c>
      <c r="C148" s="251" t="s">
        <v>123</v>
      </c>
      <c r="D148" s="236">
        <v>2087</v>
      </c>
      <c r="E148" s="232" t="s">
        <v>27</v>
      </c>
      <c r="F148" s="235">
        <v>14</v>
      </c>
      <c r="G148" s="235">
        <v>119.41</v>
      </c>
      <c r="H148" s="238">
        <f t="shared" si="16"/>
        <v>1671.74</v>
      </c>
      <c r="I148" s="142"/>
      <c r="J148" s="217"/>
      <c r="K148" s="218"/>
      <c r="L148" s="219"/>
      <c r="M148" s="467"/>
      <c r="N148" s="438">
        <f t="shared" si="15"/>
        <v>1.6945089982859864E-3</v>
      </c>
      <c r="O148" s="12"/>
    </row>
    <row r="149" spans="1:15" ht="51" customHeight="1">
      <c r="A149" s="415" t="s">
        <v>458</v>
      </c>
      <c r="B149" s="251" t="s">
        <v>369</v>
      </c>
      <c r="C149" s="251" t="s">
        <v>124</v>
      </c>
      <c r="D149" s="236">
        <v>86943</v>
      </c>
      <c r="E149" s="232" t="s">
        <v>27</v>
      </c>
      <c r="F149" s="235">
        <v>17</v>
      </c>
      <c r="G149" s="235">
        <v>134.65</v>
      </c>
      <c r="H149" s="238">
        <f t="shared" si="16"/>
        <v>2289.0500000000002</v>
      </c>
      <c r="I149" s="142"/>
      <c r="J149" s="217"/>
      <c r="K149" s="218"/>
      <c r="L149" s="219"/>
      <c r="M149" s="467"/>
      <c r="N149" s="438">
        <f t="shared" si="15"/>
        <v>2.320226723369984E-3</v>
      </c>
      <c r="O149" s="12"/>
    </row>
    <row r="150" spans="1:15" ht="30">
      <c r="A150" s="415" t="s">
        <v>459</v>
      </c>
      <c r="B150" s="251" t="s">
        <v>289</v>
      </c>
      <c r="C150" s="251" t="s">
        <v>124</v>
      </c>
      <c r="D150" s="236" t="s">
        <v>214</v>
      </c>
      <c r="E150" s="232" t="s">
        <v>27</v>
      </c>
      <c r="F150" s="235">
        <v>3</v>
      </c>
      <c r="G150" s="235">
        <v>359.13</v>
      </c>
      <c r="H150" s="238">
        <f t="shared" si="16"/>
        <v>1077.3899999999999</v>
      </c>
      <c r="I150" s="142"/>
      <c r="J150" s="217"/>
      <c r="K150" s="218"/>
      <c r="L150" s="219"/>
      <c r="M150" s="467"/>
      <c r="N150" s="438">
        <f t="shared" si="15"/>
        <v>1.0920639870215098E-3</v>
      </c>
      <c r="O150" s="12"/>
    </row>
    <row r="151" spans="1:15" ht="39.75" customHeight="1">
      <c r="A151" s="415" t="s">
        <v>460</v>
      </c>
      <c r="B151" s="251" t="s">
        <v>290</v>
      </c>
      <c r="C151" s="251" t="s">
        <v>124</v>
      </c>
      <c r="D151" s="236">
        <v>1370</v>
      </c>
      <c r="E151" s="232" t="s">
        <v>27</v>
      </c>
      <c r="F151" s="235">
        <v>22</v>
      </c>
      <c r="G151" s="235">
        <v>82.5</v>
      </c>
      <c r="H151" s="238">
        <f t="shared" si="16"/>
        <v>1815</v>
      </c>
      <c r="I151" s="142"/>
      <c r="J151" s="217"/>
      <c r="K151" s="218"/>
      <c r="L151" s="219"/>
      <c r="M151" s="467"/>
      <c r="N151" s="438">
        <f t="shared" si="15"/>
        <v>1.8397201908724235E-3</v>
      </c>
      <c r="O151" s="12"/>
    </row>
    <row r="152" spans="1:15" ht="26.25" customHeight="1">
      <c r="A152" s="415" t="s">
        <v>461</v>
      </c>
      <c r="B152" s="251" t="s">
        <v>370</v>
      </c>
      <c r="C152" s="251" t="s">
        <v>123</v>
      </c>
      <c r="D152" s="236">
        <v>2022</v>
      </c>
      <c r="E152" s="232" t="s">
        <v>27</v>
      </c>
      <c r="F152" s="235">
        <v>18</v>
      </c>
      <c r="G152" s="235">
        <v>37.29</v>
      </c>
      <c r="H152" s="238">
        <f t="shared" si="16"/>
        <v>671.22</v>
      </c>
      <c r="I152" s="142"/>
      <c r="J152" s="217"/>
      <c r="K152" s="218"/>
      <c r="L152" s="219"/>
      <c r="M152" s="467"/>
      <c r="N152" s="438">
        <f t="shared" si="15"/>
        <v>6.8036197604263808E-4</v>
      </c>
      <c r="O152" s="12"/>
    </row>
    <row r="153" spans="1:15" ht="35.25" customHeight="1">
      <c r="A153" s="415" t="s">
        <v>462</v>
      </c>
      <c r="B153" s="251" t="s">
        <v>291</v>
      </c>
      <c r="C153" s="251" t="s">
        <v>124</v>
      </c>
      <c r="D153" s="236">
        <v>73663</v>
      </c>
      <c r="E153" s="232" t="s">
        <v>27</v>
      </c>
      <c r="F153" s="235">
        <v>13</v>
      </c>
      <c r="G153" s="235">
        <v>85.48</v>
      </c>
      <c r="H153" s="238">
        <f t="shared" si="16"/>
        <v>1111.24</v>
      </c>
      <c r="I153" s="142"/>
      <c r="J153" s="217"/>
      <c r="K153" s="218"/>
      <c r="L153" s="219"/>
      <c r="M153" s="467"/>
      <c r="N153" s="438">
        <f t="shared" si="15"/>
        <v>1.1263750219862654E-3</v>
      </c>
      <c r="O153" s="12"/>
    </row>
    <row r="154" spans="1:15" ht="15.75">
      <c r="A154" s="415" t="s">
        <v>463</v>
      </c>
      <c r="B154" s="251" t="s">
        <v>148</v>
      </c>
      <c r="C154" s="251" t="s">
        <v>123</v>
      </c>
      <c r="D154" s="236">
        <v>2051</v>
      </c>
      <c r="E154" s="232" t="s">
        <v>27</v>
      </c>
      <c r="F154" s="235">
        <v>12</v>
      </c>
      <c r="G154" s="235">
        <v>21.53</v>
      </c>
      <c r="H154" s="238">
        <f t="shared" si="16"/>
        <v>258.36</v>
      </c>
      <c r="I154" s="142"/>
      <c r="J154" s="217"/>
      <c r="K154" s="218"/>
      <c r="L154" s="219"/>
      <c r="M154" s="467"/>
      <c r="N154" s="438">
        <f t="shared" si="15"/>
        <v>2.6187884766600515E-4</v>
      </c>
      <c r="O154" s="12"/>
    </row>
    <row r="155" spans="1:15" ht="19.5" customHeight="1">
      <c r="A155" s="415" t="s">
        <v>464</v>
      </c>
      <c r="B155" s="200" t="s">
        <v>215</v>
      </c>
      <c r="C155" s="251" t="s">
        <v>123</v>
      </c>
      <c r="D155" s="236">
        <v>2035</v>
      </c>
      <c r="E155" s="232" t="s">
        <v>27</v>
      </c>
      <c r="F155" s="235">
        <v>12</v>
      </c>
      <c r="G155" s="235">
        <v>79.72</v>
      </c>
      <c r="H155" s="238">
        <f t="shared" si="16"/>
        <v>956.64</v>
      </c>
      <c r="I155" s="142"/>
      <c r="J155" s="217"/>
      <c r="K155" s="218"/>
      <c r="L155" s="219"/>
      <c r="M155" s="467"/>
      <c r="N155" s="438">
        <f t="shared" si="15"/>
        <v>9.6966937928165029E-4</v>
      </c>
      <c r="O155" s="12"/>
    </row>
    <row r="156" spans="1:15" ht="19.5" customHeight="1">
      <c r="A156" s="415" t="s">
        <v>465</v>
      </c>
      <c r="B156" s="286" t="s">
        <v>216</v>
      </c>
      <c r="C156" s="251" t="s">
        <v>123</v>
      </c>
      <c r="D156" s="236">
        <v>7611</v>
      </c>
      <c r="E156" s="232" t="s">
        <v>27</v>
      </c>
      <c r="F156" s="235">
        <v>22</v>
      </c>
      <c r="G156" s="235">
        <v>54.02</v>
      </c>
      <c r="H156" s="238">
        <f t="shared" si="16"/>
        <v>1188.44</v>
      </c>
      <c r="I156" s="142"/>
      <c r="J156" s="217"/>
      <c r="K156" s="218"/>
      <c r="L156" s="219"/>
      <c r="M156" s="467"/>
      <c r="N156" s="438">
        <f t="shared" si="15"/>
        <v>1.2046264813445858E-3</v>
      </c>
      <c r="O156" s="12"/>
    </row>
    <row r="157" spans="1:15" ht="24.75" customHeight="1">
      <c r="A157" s="415" t="s">
        <v>466</v>
      </c>
      <c r="B157" s="303" t="s">
        <v>292</v>
      </c>
      <c r="C157" s="251" t="s">
        <v>124</v>
      </c>
      <c r="D157" s="236">
        <v>72685</v>
      </c>
      <c r="E157" s="232" t="s">
        <v>27</v>
      </c>
      <c r="F157" s="235">
        <v>26</v>
      </c>
      <c r="G157" s="235">
        <v>18.57</v>
      </c>
      <c r="H157" s="238">
        <f t="shared" si="16"/>
        <v>482.82</v>
      </c>
      <c r="I157" s="142"/>
      <c r="J157" s="217"/>
      <c r="K157" s="218"/>
      <c r="L157" s="219"/>
      <c r="M157" s="467"/>
      <c r="N157" s="438">
        <f t="shared" si="15"/>
        <v>4.8939597937026089E-4</v>
      </c>
      <c r="O157" s="12"/>
    </row>
    <row r="158" spans="1:15" ht="15.75">
      <c r="A158" s="415" t="s">
        <v>467</v>
      </c>
      <c r="B158" s="251" t="s">
        <v>217</v>
      </c>
      <c r="C158" s="251" t="s">
        <v>123</v>
      </c>
      <c r="D158" s="236">
        <v>7355</v>
      </c>
      <c r="E158" s="232" t="s">
        <v>27</v>
      </c>
      <c r="F158" s="235">
        <v>3</v>
      </c>
      <c r="G158" s="235">
        <v>2758.34</v>
      </c>
      <c r="H158" s="238">
        <f t="shared" si="16"/>
        <v>8275.02</v>
      </c>
      <c r="I158" s="142"/>
      <c r="J158" s="217"/>
      <c r="K158" s="218"/>
      <c r="L158" s="219"/>
      <c r="M158" s="467"/>
      <c r="N158" s="438">
        <f t="shared" si="15"/>
        <v>8.3877252748612244E-3</v>
      </c>
      <c r="O158" s="12"/>
    </row>
    <row r="159" spans="1:15" s="334" customFormat="1" ht="15.75">
      <c r="A159" s="479"/>
      <c r="B159" s="479"/>
      <c r="C159" s="479"/>
      <c r="D159" s="479"/>
      <c r="E159" s="479"/>
      <c r="F159" s="479"/>
      <c r="G159" s="479"/>
      <c r="H159" s="479"/>
      <c r="I159" s="479"/>
      <c r="J159" s="479"/>
      <c r="K159" s="479"/>
      <c r="L159" s="479"/>
      <c r="M159" s="479"/>
      <c r="N159" s="438">
        <f t="shared" si="15"/>
        <v>0</v>
      </c>
      <c r="O159" s="12"/>
    </row>
    <row r="160" spans="1:15" s="18" customFormat="1" ht="15.75">
      <c r="A160" s="134">
        <v>11</v>
      </c>
      <c r="B160" s="427" t="s">
        <v>487</v>
      </c>
      <c r="C160" s="145"/>
      <c r="D160" s="145"/>
      <c r="E160" s="146"/>
      <c r="F160" s="147"/>
      <c r="G160" s="148"/>
      <c r="H160" s="208">
        <f>SUM(H161:H161)</f>
        <v>2062.0500000000002</v>
      </c>
      <c r="I160" s="141">
        <f>SUM(H161)</f>
        <v>2062.0500000000002</v>
      </c>
      <c r="J160" s="209">
        <f>IF(M160=0,0,(M160/I160-1))</f>
        <v>0</v>
      </c>
      <c r="K160" s="163"/>
      <c r="L160" s="211"/>
      <c r="M160" s="141">
        <f>SUM(L161:L197)</f>
        <v>0</v>
      </c>
      <c r="N160" s="438">
        <f t="shared" si="15"/>
        <v>2.090134997018447E-3</v>
      </c>
      <c r="O160" s="19"/>
    </row>
    <row r="161" spans="1:15" ht="48.75" customHeight="1">
      <c r="A161" s="262" t="s">
        <v>55</v>
      </c>
      <c r="B161" s="428" t="s">
        <v>514</v>
      </c>
      <c r="C161" s="262" t="s">
        <v>206</v>
      </c>
      <c r="D161" s="262">
        <v>4</v>
      </c>
      <c r="E161" s="431" t="s">
        <v>26</v>
      </c>
      <c r="F161" s="432">
        <v>44.25</v>
      </c>
      <c r="G161" s="432">
        <v>46.6</v>
      </c>
      <c r="H161" s="432">
        <v>2062.0500000000002</v>
      </c>
      <c r="I161" s="262"/>
      <c r="J161" s="262"/>
      <c r="K161" s="262"/>
      <c r="L161" s="262"/>
      <c r="M161" s="262"/>
      <c r="N161" s="438">
        <f t="shared" si="15"/>
        <v>2.090134997018447E-3</v>
      </c>
    </row>
    <row r="162" spans="1:15" s="10" customFormat="1" ht="15.75">
      <c r="A162" s="479"/>
      <c r="B162" s="479"/>
      <c r="C162" s="479"/>
      <c r="D162" s="479"/>
      <c r="E162" s="479"/>
      <c r="F162" s="479"/>
      <c r="G162" s="479"/>
      <c r="H162" s="479"/>
      <c r="I162" s="479"/>
      <c r="J162" s="479"/>
      <c r="K162" s="479"/>
      <c r="L162" s="479"/>
      <c r="M162" s="479"/>
      <c r="N162" s="438">
        <f t="shared" si="15"/>
        <v>0</v>
      </c>
      <c r="O162" s="12"/>
    </row>
    <row r="163" spans="1:15" s="18" customFormat="1" ht="31.5">
      <c r="A163" s="134">
        <v>12</v>
      </c>
      <c r="B163" s="164" t="s">
        <v>150</v>
      </c>
      <c r="C163" s="165"/>
      <c r="D163" s="165"/>
      <c r="E163" s="165"/>
      <c r="F163" s="165"/>
      <c r="G163" s="165"/>
      <c r="H163" s="208">
        <f>SUM(H164:H168)</f>
        <v>5335.66</v>
      </c>
      <c r="I163" s="141">
        <f>SUM(H164:H168)</f>
        <v>5335.66</v>
      </c>
      <c r="J163" s="165"/>
      <c r="K163" s="165"/>
      <c r="L163" s="165"/>
      <c r="M163" s="165"/>
      <c r="N163" s="438">
        <f t="shared" si="15"/>
        <v>5.4083313683913805E-3</v>
      </c>
      <c r="O163" s="120"/>
    </row>
    <row r="164" spans="1:15" ht="30">
      <c r="A164" s="192" t="s">
        <v>468</v>
      </c>
      <c r="B164" s="251" t="s">
        <v>151</v>
      </c>
      <c r="C164" s="203" t="s">
        <v>124</v>
      </c>
      <c r="D164" s="203">
        <v>72553</v>
      </c>
      <c r="E164" s="203" t="s">
        <v>27</v>
      </c>
      <c r="F164" s="380">
        <v>12</v>
      </c>
      <c r="G164" s="436">
        <v>116.68</v>
      </c>
      <c r="H164" s="238">
        <f t="shared" ref="H164:H168" si="18">G164*F164</f>
        <v>1400.16</v>
      </c>
      <c r="I164" s="203"/>
      <c r="J164" s="203"/>
      <c r="K164" s="203"/>
      <c r="L164" s="203"/>
      <c r="M164" s="203"/>
      <c r="N164" s="438">
        <f t="shared" si="15"/>
        <v>1.4192300950148389E-3</v>
      </c>
      <c r="O164" s="11"/>
    </row>
    <row r="165" spans="1:15" ht="45">
      <c r="A165" s="192" t="s">
        <v>469</v>
      </c>
      <c r="B165" s="251" t="s">
        <v>152</v>
      </c>
      <c r="C165" s="203" t="s">
        <v>124</v>
      </c>
      <c r="D165" s="203" t="s">
        <v>218</v>
      </c>
      <c r="E165" s="203" t="s">
        <v>27</v>
      </c>
      <c r="F165" s="380">
        <v>2</v>
      </c>
      <c r="G165" s="436">
        <v>135.97</v>
      </c>
      <c r="H165" s="238">
        <f t="shared" si="18"/>
        <v>271.94</v>
      </c>
      <c r="I165" s="203"/>
      <c r="J165" s="203"/>
      <c r="K165" s="203"/>
      <c r="L165" s="203"/>
      <c r="M165" s="203"/>
      <c r="N165" s="438">
        <f t="shared" si="15"/>
        <v>2.756438064495024E-4</v>
      </c>
      <c r="O165" s="11"/>
    </row>
    <row r="166" spans="1:15" ht="15.75">
      <c r="A166" s="192" t="s">
        <v>470</v>
      </c>
      <c r="B166" s="251" t="s">
        <v>293</v>
      </c>
      <c r="C166" s="203" t="s">
        <v>124</v>
      </c>
      <c r="D166" s="203">
        <v>72554</v>
      </c>
      <c r="E166" s="203" t="s">
        <v>27</v>
      </c>
      <c r="F166" s="380">
        <v>6</v>
      </c>
      <c r="G166" s="429">
        <v>449.37</v>
      </c>
      <c r="H166" s="238">
        <f t="shared" si="18"/>
        <v>2696.2200000000003</v>
      </c>
      <c r="I166" s="203"/>
      <c r="J166" s="203"/>
      <c r="K166" s="203"/>
      <c r="L166" s="203"/>
      <c r="M166" s="203"/>
      <c r="N166" s="438">
        <f t="shared" si="15"/>
        <v>2.7329423542887307E-3</v>
      </c>
      <c r="O166" s="11"/>
    </row>
    <row r="167" spans="1:15" ht="30">
      <c r="A167" s="192" t="s">
        <v>489</v>
      </c>
      <c r="B167" s="251" t="s">
        <v>294</v>
      </c>
      <c r="C167" s="203" t="s">
        <v>124</v>
      </c>
      <c r="D167" s="203">
        <v>72947</v>
      </c>
      <c r="E167" s="203" t="s">
        <v>26</v>
      </c>
      <c r="F167" s="380">
        <v>6</v>
      </c>
      <c r="G167" s="436">
        <v>15.08</v>
      </c>
      <c r="H167" s="238">
        <f t="shared" si="18"/>
        <v>90.48</v>
      </c>
      <c r="I167" s="203"/>
      <c r="J167" s="203"/>
      <c r="K167" s="203"/>
      <c r="L167" s="203"/>
      <c r="M167" s="203"/>
      <c r="N167" s="438">
        <f t="shared" si="15"/>
        <v>9.1712332159855033E-5</v>
      </c>
      <c r="O167" s="11"/>
    </row>
    <row r="168" spans="1:15" ht="15.75">
      <c r="A168" s="192" t="s">
        <v>490</v>
      </c>
      <c r="B168" s="233" t="s">
        <v>399</v>
      </c>
      <c r="C168" s="203" t="s">
        <v>123</v>
      </c>
      <c r="D168" s="203">
        <v>11082</v>
      </c>
      <c r="E168" s="203" t="s">
        <v>27</v>
      </c>
      <c r="F168" s="380">
        <v>17</v>
      </c>
      <c r="G168" s="436">
        <v>51.58</v>
      </c>
      <c r="H168" s="238">
        <f t="shared" si="18"/>
        <v>876.86</v>
      </c>
      <c r="I168" s="203"/>
      <c r="J168" s="203"/>
      <c r="K168" s="203"/>
      <c r="L168" s="203"/>
      <c r="M168" s="203"/>
      <c r="N168" s="438">
        <f t="shared" si="15"/>
        <v>8.8880278047845363E-4</v>
      </c>
      <c r="O168" s="11"/>
    </row>
    <row r="169" spans="1:15" ht="15.75">
      <c r="A169" s="481"/>
      <c r="B169" s="481"/>
      <c r="C169" s="481"/>
      <c r="D169" s="481"/>
      <c r="E169" s="481"/>
      <c r="F169" s="481"/>
      <c r="G169" s="481"/>
      <c r="H169" s="481"/>
      <c r="I169" s="481"/>
      <c r="J169" s="481"/>
      <c r="K169" s="481"/>
      <c r="L169" s="481"/>
      <c r="M169" s="481"/>
      <c r="N169" s="438">
        <f t="shared" si="15"/>
        <v>0</v>
      </c>
      <c r="O169" s="11"/>
    </row>
    <row r="170" spans="1:15" s="18" customFormat="1" ht="15.75">
      <c r="A170" s="134">
        <v>13</v>
      </c>
      <c r="B170" s="145" t="s">
        <v>34</v>
      </c>
      <c r="C170" s="145"/>
      <c r="D170" s="145"/>
      <c r="E170" s="146"/>
      <c r="F170" s="147"/>
      <c r="G170" s="148"/>
      <c r="H170" s="208">
        <f>SUM(H171:H190)</f>
        <v>254917.56999999995</v>
      </c>
      <c r="I170" s="141">
        <f>SUM(H171:H190)</f>
        <v>254917.56999999995</v>
      </c>
      <c r="J170" s="209">
        <f>IF(M170=0,0,(M170/I170-1))</f>
        <v>0</v>
      </c>
      <c r="K170" s="149"/>
      <c r="L170" s="211"/>
      <c r="M170" s="141">
        <f>SUM(L171:L190)</f>
        <v>0</v>
      </c>
      <c r="N170" s="438">
        <f t="shared" si="15"/>
        <v>0.25838953197638254</v>
      </c>
      <c r="O170" s="19"/>
    </row>
    <row r="171" spans="1:15" s="95" customFormat="1" ht="15.75">
      <c r="A171" s="433" t="s">
        <v>106</v>
      </c>
      <c r="B171" s="251" t="s">
        <v>50</v>
      </c>
      <c r="C171" s="256"/>
      <c r="D171" s="236"/>
      <c r="E171" s="232"/>
      <c r="F171" s="235"/>
      <c r="G171" s="235"/>
      <c r="H171" s="238">
        <f t="shared" ref="H171:H190" si="19">G171*F171</f>
        <v>0</v>
      </c>
      <c r="I171" s="222"/>
      <c r="J171" s="217"/>
      <c r="K171" s="166"/>
      <c r="L171" s="223"/>
      <c r="M171" s="448"/>
      <c r="N171" s="438">
        <f t="shared" si="15"/>
        <v>0</v>
      </c>
      <c r="O171" s="96"/>
    </row>
    <row r="172" spans="1:15" s="95" customFormat="1" ht="45">
      <c r="A172" s="433" t="s">
        <v>491</v>
      </c>
      <c r="B172" s="251" t="s">
        <v>77</v>
      </c>
      <c r="C172" s="251" t="s">
        <v>124</v>
      </c>
      <c r="D172" s="236">
        <v>87899</v>
      </c>
      <c r="E172" s="232" t="s">
        <v>26</v>
      </c>
      <c r="F172" s="235">
        <v>399.9</v>
      </c>
      <c r="G172" s="235">
        <v>4.26</v>
      </c>
      <c r="H172" s="238">
        <f t="shared" si="19"/>
        <v>1703.5739999999998</v>
      </c>
      <c r="I172" s="142"/>
      <c r="J172" s="217">
        <f>IF(K172="",0,(K172/G172-1))</f>
        <v>0</v>
      </c>
      <c r="K172" s="218"/>
      <c r="L172" s="219">
        <f>F172*K172</f>
        <v>0</v>
      </c>
      <c r="M172" s="449"/>
      <c r="N172" s="438">
        <f t="shared" si="15"/>
        <v>1.7267765754519547E-3</v>
      </c>
      <c r="O172" s="96"/>
    </row>
    <row r="173" spans="1:15" s="95" customFormat="1" ht="30">
      <c r="A173" s="433" t="s">
        <v>492</v>
      </c>
      <c r="B173" s="243" t="s">
        <v>153</v>
      </c>
      <c r="C173" s="251" t="s">
        <v>124</v>
      </c>
      <c r="D173" s="236">
        <v>87549</v>
      </c>
      <c r="E173" s="232" t="s">
        <v>26</v>
      </c>
      <c r="F173" s="235">
        <v>432.4</v>
      </c>
      <c r="G173" s="235">
        <v>13.7</v>
      </c>
      <c r="H173" s="238">
        <f t="shared" si="19"/>
        <v>5923.8799999999992</v>
      </c>
      <c r="I173" s="142"/>
      <c r="J173" s="217"/>
      <c r="K173" s="218"/>
      <c r="L173" s="219"/>
      <c r="M173" s="449"/>
      <c r="N173" s="438">
        <f t="shared" si="15"/>
        <v>6.0045628894244245E-3</v>
      </c>
      <c r="O173" s="96"/>
    </row>
    <row r="174" spans="1:15" s="95" customFormat="1" ht="30">
      <c r="A174" s="433" t="s">
        <v>493</v>
      </c>
      <c r="B174" s="251" t="s">
        <v>57</v>
      </c>
      <c r="C174" s="251" t="s">
        <v>123</v>
      </c>
      <c r="D174" s="236">
        <v>3317</v>
      </c>
      <c r="E174" s="232" t="s">
        <v>26</v>
      </c>
      <c r="F174" s="352">
        <v>568.91999999999996</v>
      </c>
      <c r="G174" s="235">
        <v>15.5</v>
      </c>
      <c r="H174" s="238">
        <f t="shared" si="19"/>
        <v>8818.26</v>
      </c>
      <c r="I174" s="142"/>
      <c r="J174" s="217">
        <f>IF(K174="",0,(K174/G174-1))</f>
        <v>0</v>
      </c>
      <c r="K174" s="218"/>
      <c r="L174" s="219">
        <f>F174*K174</f>
        <v>0</v>
      </c>
      <c r="M174" s="449"/>
      <c r="N174" s="438">
        <f t="shared" si="15"/>
        <v>8.938364170998709E-3</v>
      </c>
      <c r="O174" s="96"/>
    </row>
    <row r="175" spans="1:15" s="95" customFormat="1" ht="49.5" customHeight="1">
      <c r="A175" s="433" t="s">
        <v>494</v>
      </c>
      <c r="B175" s="251" t="s">
        <v>372</v>
      </c>
      <c r="C175" s="353" t="s">
        <v>123</v>
      </c>
      <c r="D175" s="354">
        <v>3573</v>
      </c>
      <c r="E175" s="232" t="s">
        <v>26</v>
      </c>
      <c r="F175" s="235">
        <v>41.2</v>
      </c>
      <c r="G175" s="235">
        <v>33.630000000000003</v>
      </c>
      <c r="H175" s="238">
        <f t="shared" si="19"/>
        <v>1385.5560000000003</v>
      </c>
      <c r="I175" s="142"/>
      <c r="J175" s="217"/>
      <c r="K175" s="218"/>
      <c r="L175" s="219"/>
      <c r="M175" s="449"/>
      <c r="N175" s="438">
        <f t="shared" si="15"/>
        <v>1.4044271894129102E-3</v>
      </c>
      <c r="O175" s="96"/>
    </row>
    <row r="176" spans="1:15" s="95" customFormat="1" ht="65.25" customHeight="1">
      <c r="A176" s="433" t="s">
        <v>495</v>
      </c>
      <c r="B176" s="355" t="s">
        <v>373</v>
      </c>
      <c r="C176" s="355" t="s">
        <v>123</v>
      </c>
      <c r="D176" s="356">
        <v>3583</v>
      </c>
      <c r="E176" s="232" t="s">
        <v>26</v>
      </c>
      <c r="F176" s="235">
        <v>391.2</v>
      </c>
      <c r="G176" s="235">
        <v>28.96</v>
      </c>
      <c r="H176" s="238">
        <f t="shared" si="19"/>
        <v>11329.152</v>
      </c>
      <c r="I176" s="142"/>
      <c r="J176" s="217"/>
      <c r="K176" s="218"/>
      <c r="L176" s="219"/>
      <c r="M176" s="449"/>
      <c r="N176" s="438">
        <f t="shared" si="15"/>
        <v>1.1483454369070358E-2</v>
      </c>
      <c r="O176" s="96"/>
    </row>
    <row r="177" spans="1:15" s="95" customFormat="1" ht="15.75">
      <c r="A177" s="433" t="s">
        <v>107</v>
      </c>
      <c r="B177" s="251" t="s">
        <v>59</v>
      </c>
      <c r="C177" s="256"/>
      <c r="D177" s="266"/>
      <c r="E177" s="267"/>
      <c r="F177" s="268"/>
      <c r="G177" s="235"/>
      <c r="H177" s="238">
        <f t="shared" si="19"/>
        <v>0</v>
      </c>
      <c r="I177" s="142"/>
      <c r="J177" s="217"/>
      <c r="K177" s="166"/>
      <c r="L177" s="219"/>
      <c r="M177" s="449"/>
      <c r="N177" s="438">
        <f t="shared" si="15"/>
        <v>0</v>
      </c>
      <c r="O177" s="96"/>
    </row>
    <row r="178" spans="1:15" s="95" customFormat="1" ht="30">
      <c r="A178" s="433" t="s">
        <v>496</v>
      </c>
      <c r="B178" s="251" t="s">
        <v>174</v>
      </c>
      <c r="C178" s="358" t="s">
        <v>124</v>
      </c>
      <c r="D178" s="357">
        <v>84191</v>
      </c>
      <c r="E178" s="232" t="s">
        <v>26</v>
      </c>
      <c r="F178" s="235">
        <v>15.2</v>
      </c>
      <c r="G178" s="235">
        <v>64.39</v>
      </c>
      <c r="H178" s="238">
        <f t="shared" si="19"/>
        <v>978.72799999999995</v>
      </c>
      <c r="I178" s="142"/>
      <c r="J178" s="217"/>
      <c r="K178" s="166"/>
      <c r="L178" s="219"/>
      <c r="M178" s="449"/>
      <c r="N178" s="438">
        <f t="shared" si="15"/>
        <v>9.9205821651360076E-4</v>
      </c>
      <c r="O178" s="96"/>
    </row>
    <row r="179" spans="1:15" s="95" customFormat="1" ht="35.25" customHeight="1">
      <c r="A179" s="433" t="s">
        <v>497</v>
      </c>
      <c r="B179" s="251" t="s">
        <v>94</v>
      </c>
      <c r="C179" s="251" t="s">
        <v>124</v>
      </c>
      <c r="D179" s="236">
        <v>87071</v>
      </c>
      <c r="E179" s="232" t="s">
        <v>26</v>
      </c>
      <c r="F179" s="237">
        <v>536.66</v>
      </c>
      <c r="G179" s="269">
        <v>20.350000000000001</v>
      </c>
      <c r="H179" s="238">
        <f t="shared" si="19"/>
        <v>10921.031000000001</v>
      </c>
      <c r="I179" s="142"/>
      <c r="J179" s="217">
        <f>IF(K179="",0,(K179/G179-1))</f>
        <v>0</v>
      </c>
      <c r="K179" s="218"/>
      <c r="L179" s="219">
        <f t="shared" ref="L179:L188" si="20">F179*K179</f>
        <v>0</v>
      </c>
      <c r="M179" s="449"/>
      <c r="N179" s="438">
        <f t="shared" si="15"/>
        <v>1.1069774785588791E-2</v>
      </c>
      <c r="O179" s="96"/>
    </row>
    <row r="180" spans="1:15" s="95" customFormat="1" ht="66" customHeight="1">
      <c r="A180" s="433" t="s">
        <v>498</v>
      </c>
      <c r="B180" s="360" t="s">
        <v>373</v>
      </c>
      <c r="C180" s="251" t="s">
        <v>123</v>
      </c>
      <c r="D180" s="359">
        <v>3583</v>
      </c>
      <c r="E180" s="232" t="s">
        <v>26</v>
      </c>
      <c r="F180" s="235">
        <v>582.14</v>
      </c>
      <c r="G180" s="361">
        <v>28.96</v>
      </c>
      <c r="H180" s="238">
        <f t="shared" si="19"/>
        <v>16858.774399999998</v>
      </c>
      <c r="I180" s="142"/>
      <c r="J180" s="217"/>
      <c r="K180" s="218"/>
      <c r="L180" s="219"/>
      <c r="M180" s="449"/>
      <c r="N180" s="438">
        <f t="shared" si="15"/>
        <v>1.7088389893687671E-2</v>
      </c>
      <c r="O180" s="96"/>
    </row>
    <row r="181" spans="1:15" s="95" customFormat="1" ht="73.5" customHeight="1">
      <c r="A181" s="433" t="s">
        <v>499</v>
      </c>
      <c r="B181" s="362" t="s">
        <v>374</v>
      </c>
      <c r="C181" s="362" t="s">
        <v>123</v>
      </c>
      <c r="D181" s="363">
        <v>4104</v>
      </c>
      <c r="E181" s="232" t="s">
        <v>26</v>
      </c>
      <c r="F181" s="364">
        <v>486.95</v>
      </c>
      <c r="G181" s="269">
        <v>329.77</v>
      </c>
      <c r="H181" s="238">
        <f t="shared" si="19"/>
        <v>160581.50149999998</v>
      </c>
      <c r="I181" s="142"/>
      <c r="J181" s="217">
        <f>IF(K181="",0,(K181/G181-1))</f>
        <v>0</v>
      </c>
      <c r="K181" s="218"/>
      <c r="L181" s="219">
        <f t="shared" si="20"/>
        <v>0</v>
      </c>
      <c r="M181" s="449"/>
      <c r="N181" s="438">
        <f t="shared" si="15"/>
        <v>0.16276861189540515</v>
      </c>
      <c r="O181" s="96"/>
    </row>
    <row r="182" spans="1:15" s="95" customFormat="1" ht="45">
      <c r="A182" s="433" t="s">
        <v>500</v>
      </c>
      <c r="B182" s="366" t="s">
        <v>375</v>
      </c>
      <c r="C182" s="365" t="s">
        <v>123</v>
      </c>
      <c r="D182" s="367">
        <v>9396</v>
      </c>
      <c r="E182" s="232" t="s">
        <v>26</v>
      </c>
      <c r="F182" s="235">
        <v>187.5</v>
      </c>
      <c r="G182" s="269">
        <v>132.38</v>
      </c>
      <c r="H182" s="238">
        <f t="shared" si="19"/>
        <v>24821.25</v>
      </c>
      <c r="I182" s="142"/>
      <c r="J182" s="217"/>
      <c r="K182" s="218"/>
      <c r="L182" s="219">
        <f t="shared" si="20"/>
        <v>0</v>
      </c>
      <c r="M182" s="449"/>
      <c r="N182" s="438">
        <f t="shared" si="15"/>
        <v>2.515931393261275E-2</v>
      </c>
      <c r="O182" s="96"/>
    </row>
    <row r="183" spans="1:15" s="95" customFormat="1" ht="45">
      <c r="A183" s="433" t="s">
        <v>501</v>
      </c>
      <c r="B183" s="369" t="s">
        <v>376</v>
      </c>
      <c r="C183" s="368" t="s">
        <v>124</v>
      </c>
      <c r="D183" s="370">
        <v>84212</v>
      </c>
      <c r="E183" s="232" t="s">
        <v>26</v>
      </c>
      <c r="F183" s="235">
        <v>118.09</v>
      </c>
      <c r="G183" s="269">
        <v>38.450000000000003</v>
      </c>
      <c r="H183" s="238">
        <f t="shared" si="19"/>
        <v>4540.5605000000005</v>
      </c>
      <c r="I183" s="142"/>
      <c r="J183" s="217"/>
      <c r="K183" s="218"/>
      <c r="L183" s="219">
        <f t="shared" si="20"/>
        <v>0</v>
      </c>
      <c r="M183" s="449"/>
      <c r="N183" s="438">
        <f t="shared" si="15"/>
        <v>4.6024026610070453E-3</v>
      </c>
      <c r="O183" s="96"/>
    </row>
    <row r="184" spans="1:15" s="95" customFormat="1" ht="15.75">
      <c r="A184" s="433" t="s">
        <v>502</v>
      </c>
      <c r="B184" s="372" t="s">
        <v>377</v>
      </c>
      <c r="C184" s="371" t="s">
        <v>123</v>
      </c>
      <c r="D184" s="373">
        <v>2601</v>
      </c>
      <c r="E184" s="232" t="s">
        <v>26</v>
      </c>
      <c r="F184" s="235">
        <v>20.52</v>
      </c>
      <c r="G184" s="269">
        <v>32.26</v>
      </c>
      <c r="H184" s="238">
        <f t="shared" si="19"/>
        <v>661.97519999999997</v>
      </c>
      <c r="I184" s="142"/>
      <c r="J184" s="217"/>
      <c r="K184" s="218"/>
      <c r="L184" s="219">
        <f t="shared" si="20"/>
        <v>0</v>
      </c>
      <c r="M184" s="449"/>
      <c r="N184" s="438">
        <f t="shared" si="15"/>
        <v>6.7099126242248523E-4</v>
      </c>
      <c r="O184" s="96"/>
    </row>
    <row r="185" spans="1:15" s="95" customFormat="1" ht="30">
      <c r="A185" s="433" t="s">
        <v>503</v>
      </c>
      <c r="B185" s="249" t="s">
        <v>89</v>
      </c>
      <c r="C185" s="375" t="s">
        <v>124</v>
      </c>
      <c r="D185" s="374">
        <v>84191</v>
      </c>
      <c r="E185" s="232" t="s">
        <v>26</v>
      </c>
      <c r="F185" s="235">
        <v>9.5</v>
      </c>
      <c r="G185" s="269">
        <v>64.39</v>
      </c>
      <c r="H185" s="238">
        <f t="shared" si="19"/>
        <v>611.70500000000004</v>
      </c>
      <c r="I185" s="142"/>
      <c r="J185" s="217"/>
      <c r="K185" s="218"/>
      <c r="L185" s="219">
        <f t="shared" si="20"/>
        <v>0</v>
      </c>
      <c r="M185" s="449"/>
      <c r="N185" s="438">
        <f t="shared" si="15"/>
        <v>6.200363853210005E-4</v>
      </c>
      <c r="O185" s="96"/>
    </row>
    <row r="186" spans="1:15" s="95" customFormat="1" ht="15.75">
      <c r="A186" s="433" t="s">
        <v>504</v>
      </c>
      <c r="B186" s="377" t="s">
        <v>378</v>
      </c>
      <c r="C186" s="376" t="s">
        <v>124</v>
      </c>
      <c r="D186" s="378" t="s">
        <v>379</v>
      </c>
      <c r="E186" s="232" t="s">
        <v>2</v>
      </c>
      <c r="F186" s="379">
        <v>304.42</v>
      </c>
      <c r="G186" s="269">
        <v>12.58</v>
      </c>
      <c r="H186" s="238">
        <f t="shared" si="19"/>
        <v>3829.6036000000004</v>
      </c>
      <c r="I186" s="142"/>
      <c r="J186" s="217"/>
      <c r="K186" s="218"/>
      <c r="L186" s="219">
        <f t="shared" si="20"/>
        <v>0</v>
      </c>
      <c r="M186" s="449"/>
      <c r="N186" s="438">
        <f t="shared" si="15"/>
        <v>3.8817625707756038E-3</v>
      </c>
      <c r="O186" s="96"/>
    </row>
    <row r="187" spans="1:15" s="95" customFormat="1" ht="15.75">
      <c r="A187" s="433" t="s">
        <v>505</v>
      </c>
      <c r="B187" s="251" t="s">
        <v>176</v>
      </c>
      <c r="C187" s="251" t="s">
        <v>124</v>
      </c>
      <c r="D187" s="382">
        <v>88648</v>
      </c>
      <c r="E187" s="232" t="s">
        <v>2</v>
      </c>
      <c r="F187" s="235">
        <v>186.39</v>
      </c>
      <c r="G187" s="235">
        <v>5.12</v>
      </c>
      <c r="H187" s="238">
        <f t="shared" si="19"/>
        <v>954.31679999999994</v>
      </c>
      <c r="I187" s="142"/>
      <c r="J187" s="217">
        <f>IF(K187="",0,(K187/G187-1))</f>
        <v>0</v>
      </c>
      <c r="K187" s="218"/>
      <c r="L187" s="219">
        <f t="shared" si="20"/>
        <v>0</v>
      </c>
      <c r="M187" s="449"/>
      <c r="N187" s="438">
        <f t="shared" si="15"/>
        <v>9.673145374373335E-4</v>
      </c>
      <c r="O187" s="96"/>
    </row>
    <row r="188" spans="1:15" s="95" customFormat="1" ht="15.75">
      <c r="A188" s="433" t="s">
        <v>506</v>
      </c>
      <c r="B188" s="251" t="s">
        <v>149</v>
      </c>
      <c r="C188" s="251" t="s">
        <v>124</v>
      </c>
      <c r="D188" s="236" t="s">
        <v>134</v>
      </c>
      <c r="E188" s="232" t="s">
        <v>2</v>
      </c>
      <c r="F188" s="237">
        <v>13.6</v>
      </c>
      <c r="G188" s="383">
        <v>46.02</v>
      </c>
      <c r="H188" s="238">
        <f t="shared" si="19"/>
        <v>625.87200000000007</v>
      </c>
      <c r="I188" s="142"/>
      <c r="J188" s="217">
        <f>IF(K188="",0,(K188/G188-1))</f>
        <v>0</v>
      </c>
      <c r="K188" s="218"/>
      <c r="L188" s="219">
        <f t="shared" si="20"/>
        <v>0</v>
      </c>
      <c r="M188" s="449"/>
      <c r="N188" s="438">
        <f t="shared" si="15"/>
        <v>6.3439633900920413E-4</v>
      </c>
      <c r="O188" s="96"/>
    </row>
    <row r="189" spans="1:15" s="95" customFormat="1" ht="15.75">
      <c r="A189" s="433" t="s">
        <v>108</v>
      </c>
      <c r="B189" s="251" t="s">
        <v>93</v>
      </c>
      <c r="C189" s="256"/>
      <c r="D189" s="236"/>
      <c r="E189" s="232"/>
      <c r="F189" s="235"/>
      <c r="G189" s="235"/>
      <c r="H189" s="238">
        <f t="shared" si="19"/>
        <v>0</v>
      </c>
      <c r="I189" s="142"/>
      <c r="J189" s="217"/>
      <c r="K189" s="166"/>
      <c r="L189" s="219"/>
      <c r="M189" s="449"/>
      <c r="N189" s="438">
        <f t="shared" si="15"/>
        <v>0</v>
      </c>
      <c r="O189" s="96"/>
    </row>
    <row r="190" spans="1:15" s="95" customFormat="1" ht="15.75">
      <c r="A190" s="433" t="s">
        <v>507</v>
      </c>
      <c r="B190" s="271" t="s">
        <v>154</v>
      </c>
      <c r="C190" s="271" t="s">
        <v>124</v>
      </c>
      <c r="D190" s="252" t="s">
        <v>135</v>
      </c>
      <c r="E190" s="232" t="s">
        <v>26</v>
      </c>
      <c r="F190" s="235">
        <v>19</v>
      </c>
      <c r="G190" s="381">
        <v>19.57</v>
      </c>
      <c r="H190" s="238">
        <f t="shared" si="19"/>
        <v>371.83</v>
      </c>
      <c r="I190" s="167"/>
      <c r="J190" s="217">
        <f>IF(K190="",0,(K190/G190-1))</f>
        <v>0</v>
      </c>
      <c r="K190" s="218"/>
      <c r="L190" s="219">
        <f>F190*K190</f>
        <v>0</v>
      </c>
      <c r="M190" s="450"/>
      <c r="N190" s="438">
        <f t="shared" si="15"/>
        <v>3.7689430224357751E-4</v>
      </c>
      <c r="O190" s="96"/>
    </row>
    <row r="191" spans="1:15" ht="15.75">
      <c r="A191" s="262"/>
      <c r="B191" s="262"/>
      <c r="C191" s="262"/>
      <c r="D191" s="262"/>
      <c r="E191" s="262"/>
      <c r="F191" s="262"/>
      <c r="G191" s="262"/>
      <c r="H191" s="262"/>
      <c r="I191" s="262"/>
      <c r="J191" s="262"/>
      <c r="K191" s="262"/>
      <c r="L191" s="262"/>
      <c r="M191" s="262"/>
      <c r="N191" s="438">
        <f t="shared" si="15"/>
        <v>0</v>
      </c>
    </row>
    <row r="192" spans="1:15" s="18" customFormat="1" ht="15.75">
      <c r="A192" s="134">
        <v>14</v>
      </c>
      <c r="B192" s="145" t="s">
        <v>15</v>
      </c>
      <c r="C192" s="145"/>
      <c r="D192" s="145"/>
      <c r="E192" s="146"/>
      <c r="F192" s="147"/>
      <c r="G192" s="148"/>
      <c r="H192" s="208">
        <f>SUM(H193:H201)</f>
        <v>113896.0815</v>
      </c>
      <c r="I192" s="141">
        <f>SUM(H193:H201)</f>
        <v>113896.0815</v>
      </c>
      <c r="J192" s="209">
        <f>IF(M192=0,0,(M192/I192-1))</f>
        <v>0</v>
      </c>
      <c r="K192" s="163"/>
      <c r="L192" s="211"/>
      <c r="M192" s="141">
        <f>SUM(L193:L201)</f>
        <v>0</v>
      </c>
      <c r="N192" s="438">
        <f t="shared" si="15"/>
        <v>0.11544733928198408</v>
      </c>
      <c r="O192" s="19"/>
    </row>
    <row r="193" spans="1:15" ht="30">
      <c r="A193" s="433" t="s">
        <v>8</v>
      </c>
      <c r="B193" s="249" t="s">
        <v>80</v>
      </c>
      <c r="C193" s="249" t="s">
        <v>123</v>
      </c>
      <c r="D193" s="236">
        <v>8624</v>
      </c>
      <c r="E193" s="232" t="s">
        <v>26</v>
      </c>
      <c r="F193" s="384">
        <v>566.28</v>
      </c>
      <c r="G193" s="235">
        <v>9.2100000000000009</v>
      </c>
      <c r="H193" s="247">
        <f t="shared" ref="H193" si="21">G193*F193</f>
        <v>5215.4387999999999</v>
      </c>
      <c r="I193" s="235"/>
      <c r="J193" s="217">
        <f t="shared" ref="J193:J201" si="22">IF(K193="",0,(K193/G193-1))</f>
        <v>0</v>
      </c>
      <c r="K193" s="218"/>
      <c r="L193" s="219">
        <f t="shared" ref="L193:L201" si="23">F193*K193</f>
        <v>0</v>
      </c>
      <c r="M193" s="466"/>
      <c r="N193" s="438">
        <f t="shared" si="15"/>
        <v>5.2864727628757265E-3</v>
      </c>
    </row>
    <row r="194" spans="1:15" ht="39.75" customHeight="1">
      <c r="A194" s="433" t="s">
        <v>58</v>
      </c>
      <c r="B194" s="249" t="s">
        <v>81</v>
      </c>
      <c r="C194" s="249" t="s">
        <v>124</v>
      </c>
      <c r="D194" s="236">
        <v>88489</v>
      </c>
      <c r="E194" s="239" t="s">
        <v>26</v>
      </c>
      <c r="F194" s="385">
        <v>5853.06</v>
      </c>
      <c r="G194" s="386">
        <v>7.23</v>
      </c>
      <c r="H194" s="247">
        <f t="shared" ref="H194:H201" si="24">G194*F194</f>
        <v>42317.623800000008</v>
      </c>
      <c r="I194" s="235"/>
      <c r="J194" s="217">
        <f t="shared" si="22"/>
        <v>0</v>
      </c>
      <c r="K194" s="218"/>
      <c r="L194" s="219">
        <f t="shared" si="23"/>
        <v>0</v>
      </c>
      <c r="M194" s="467"/>
      <c r="N194" s="438">
        <f t="shared" si="15"/>
        <v>4.2893987291792522E-2</v>
      </c>
    </row>
    <row r="195" spans="1:15" ht="35.25" customHeight="1">
      <c r="A195" s="433" t="s">
        <v>101</v>
      </c>
      <c r="B195" s="249" t="s">
        <v>181</v>
      </c>
      <c r="C195" s="249" t="s">
        <v>124</v>
      </c>
      <c r="D195" s="236">
        <v>88489</v>
      </c>
      <c r="E195" s="239" t="s">
        <v>26</v>
      </c>
      <c r="F195" s="387">
        <v>2436.2399999999998</v>
      </c>
      <c r="G195" s="388">
        <v>7.23</v>
      </c>
      <c r="H195" s="247">
        <f t="shared" si="24"/>
        <v>17614.015199999998</v>
      </c>
      <c r="I195" s="235"/>
      <c r="J195" s="217"/>
      <c r="K195" s="218"/>
      <c r="L195" s="219"/>
      <c r="M195" s="467"/>
      <c r="N195" s="438">
        <f t="shared" si="15"/>
        <v>1.7853917027974526E-2</v>
      </c>
    </row>
    <row r="196" spans="1:15" ht="25.5" customHeight="1">
      <c r="A196" s="433" t="s">
        <v>331</v>
      </c>
      <c r="B196" s="249" t="s">
        <v>82</v>
      </c>
      <c r="C196" s="249" t="s">
        <v>124</v>
      </c>
      <c r="D196" s="236">
        <v>88487</v>
      </c>
      <c r="E196" s="239" t="s">
        <v>26</v>
      </c>
      <c r="F196" s="235">
        <v>1884.7</v>
      </c>
      <c r="G196" s="247">
        <v>5.49</v>
      </c>
      <c r="H196" s="247">
        <f t="shared" si="24"/>
        <v>10347.003000000001</v>
      </c>
      <c r="I196" s="238"/>
      <c r="J196" s="217">
        <f t="shared" si="22"/>
        <v>0</v>
      </c>
      <c r="K196" s="218"/>
      <c r="L196" s="219">
        <f t="shared" si="23"/>
        <v>0</v>
      </c>
      <c r="M196" s="467"/>
      <c r="N196" s="438">
        <f t="shared" si="15"/>
        <v>1.0487928558742447E-2</v>
      </c>
    </row>
    <row r="197" spans="1:15" ht="25.5" customHeight="1">
      <c r="A197" s="433" t="s">
        <v>332</v>
      </c>
      <c r="B197" s="272" t="s">
        <v>380</v>
      </c>
      <c r="C197" s="390" t="s">
        <v>124</v>
      </c>
      <c r="D197" s="389">
        <v>40905</v>
      </c>
      <c r="E197" s="239" t="s">
        <v>26</v>
      </c>
      <c r="F197" s="235">
        <v>506.15</v>
      </c>
      <c r="G197" s="247">
        <v>13.67</v>
      </c>
      <c r="H197" s="418">
        <f t="shared" si="24"/>
        <v>6919.0704999999998</v>
      </c>
      <c r="I197" s="238"/>
      <c r="J197" s="217"/>
      <c r="K197" s="218"/>
      <c r="L197" s="219"/>
      <c r="M197" s="467"/>
      <c r="N197" s="438">
        <f t="shared" si="15"/>
        <v>7.0133078241982122E-3</v>
      </c>
    </row>
    <row r="198" spans="1:15" ht="30">
      <c r="A198" s="433" t="s">
        <v>333</v>
      </c>
      <c r="B198" s="240" t="s">
        <v>175</v>
      </c>
      <c r="C198" s="249" t="s">
        <v>124</v>
      </c>
      <c r="D198" s="236">
        <v>6067</v>
      </c>
      <c r="E198" s="239" t="s">
        <v>26</v>
      </c>
      <c r="F198" s="235">
        <v>332</v>
      </c>
      <c r="G198" s="238">
        <v>24.51</v>
      </c>
      <c r="H198" s="418">
        <f t="shared" si="24"/>
        <v>8137.3200000000006</v>
      </c>
      <c r="I198" s="238"/>
      <c r="J198" s="217"/>
      <c r="K198" s="218"/>
      <c r="L198" s="219">
        <f t="shared" si="23"/>
        <v>0</v>
      </c>
      <c r="M198" s="467"/>
      <c r="N198" s="438">
        <f t="shared" si="15"/>
        <v>8.2481498091404905E-3</v>
      </c>
    </row>
    <row r="199" spans="1:15" ht="30">
      <c r="A199" s="433" t="s">
        <v>334</v>
      </c>
      <c r="B199" s="240" t="s">
        <v>180</v>
      </c>
      <c r="C199" s="249"/>
      <c r="D199" s="273" t="s">
        <v>136</v>
      </c>
      <c r="E199" s="239" t="s">
        <v>26</v>
      </c>
      <c r="F199" s="235">
        <v>136.24</v>
      </c>
      <c r="G199" s="247">
        <v>16.7</v>
      </c>
      <c r="H199" s="247">
        <f t="shared" si="24"/>
        <v>2275.2080000000001</v>
      </c>
      <c r="I199" s="238"/>
      <c r="J199" s="217"/>
      <c r="K199" s="218"/>
      <c r="L199" s="219">
        <f t="shared" si="23"/>
        <v>0</v>
      </c>
      <c r="M199" s="467"/>
      <c r="N199" s="438">
        <f t="shared" si="15"/>
        <v>2.3061961961622396E-3</v>
      </c>
    </row>
    <row r="200" spans="1:15" ht="45">
      <c r="A200" s="433" t="s">
        <v>335</v>
      </c>
      <c r="B200" s="240" t="s">
        <v>183</v>
      </c>
      <c r="C200" s="240" t="s">
        <v>124</v>
      </c>
      <c r="D200" s="273">
        <v>6067</v>
      </c>
      <c r="E200" s="232" t="s">
        <v>26</v>
      </c>
      <c r="F200" s="238">
        <v>412.22</v>
      </c>
      <c r="G200" s="247">
        <v>24.51</v>
      </c>
      <c r="H200" s="247">
        <f t="shared" si="24"/>
        <v>10103.512200000001</v>
      </c>
      <c r="I200" s="238"/>
      <c r="J200" s="217">
        <f t="shared" si="22"/>
        <v>0</v>
      </c>
      <c r="K200" s="218"/>
      <c r="L200" s="219">
        <f t="shared" si="23"/>
        <v>0</v>
      </c>
      <c r="M200" s="467"/>
      <c r="N200" s="438">
        <f t="shared" ref="N200:N220" si="25">H200/$I$222</f>
        <v>1.0241121428686425E-2</v>
      </c>
    </row>
    <row r="201" spans="1:15" ht="60">
      <c r="A201" s="433" t="s">
        <v>336</v>
      </c>
      <c r="B201" s="251" t="s">
        <v>182</v>
      </c>
      <c r="C201" s="240" t="s">
        <v>124</v>
      </c>
      <c r="D201" s="273" t="s">
        <v>136</v>
      </c>
      <c r="E201" s="232" t="s">
        <v>26</v>
      </c>
      <c r="F201" s="237">
        <v>656.7</v>
      </c>
      <c r="G201" s="247">
        <v>16.7</v>
      </c>
      <c r="H201" s="238">
        <f t="shared" si="24"/>
        <v>10966.89</v>
      </c>
      <c r="I201" s="238"/>
      <c r="J201" s="217">
        <f t="shared" si="22"/>
        <v>0</v>
      </c>
      <c r="K201" s="218"/>
      <c r="L201" s="219">
        <f t="shared" si="23"/>
        <v>0</v>
      </c>
      <c r="M201" s="468"/>
      <c r="N201" s="438">
        <f t="shared" si="25"/>
        <v>1.1116258382411499E-2</v>
      </c>
    </row>
    <row r="202" spans="1:15" s="101" customFormat="1" ht="15.75">
      <c r="A202" s="480"/>
      <c r="B202" s="480"/>
      <c r="C202" s="480"/>
      <c r="D202" s="480"/>
      <c r="E202" s="480"/>
      <c r="F202" s="480"/>
      <c r="G202" s="480"/>
      <c r="H202" s="480"/>
      <c r="I202" s="480"/>
      <c r="J202" s="480"/>
      <c r="K202" s="480"/>
      <c r="L202" s="480"/>
      <c r="M202" s="480"/>
      <c r="N202" s="438">
        <f t="shared" si="25"/>
        <v>0</v>
      </c>
      <c r="O202" s="100"/>
    </row>
    <row r="203" spans="1:15" s="16" customFormat="1" ht="15.75">
      <c r="A203" s="154">
        <v>15</v>
      </c>
      <c r="B203" s="145" t="s">
        <v>16</v>
      </c>
      <c r="C203" s="145"/>
      <c r="D203" s="145"/>
      <c r="E203" s="154"/>
      <c r="F203" s="168"/>
      <c r="G203" s="156"/>
      <c r="H203" s="208">
        <f>SUM(H204:H213)</f>
        <v>36966.476199999997</v>
      </c>
      <c r="I203" s="157">
        <f>SUM(H204:H213)</f>
        <v>36966.476199999997</v>
      </c>
      <c r="J203" s="209">
        <f>IF(M203=0,0,(M203/I203-1))</f>
        <v>0</v>
      </c>
      <c r="K203" s="159"/>
      <c r="L203" s="211"/>
      <c r="M203" s="157">
        <f>SUM(L204:L213)</f>
        <v>0</v>
      </c>
      <c r="N203" s="438">
        <f t="shared" si="25"/>
        <v>3.7469957383220329E-2</v>
      </c>
      <c r="O203" s="17"/>
    </row>
    <row r="204" spans="1:15" ht="20.25" customHeight="1">
      <c r="A204" s="433" t="s">
        <v>60</v>
      </c>
      <c r="B204" s="274" t="s">
        <v>157</v>
      </c>
      <c r="C204" s="251" t="s">
        <v>123</v>
      </c>
      <c r="D204" s="392">
        <v>7690</v>
      </c>
      <c r="E204" s="232" t="s">
        <v>26</v>
      </c>
      <c r="F204" s="235">
        <v>32</v>
      </c>
      <c r="G204" s="235">
        <v>381</v>
      </c>
      <c r="H204" s="247">
        <f t="shared" ref="H204:H213" si="26">G204*F204</f>
        <v>12192</v>
      </c>
      <c r="I204" s="142"/>
      <c r="J204" s="217"/>
      <c r="K204" s="218"/>
      <c r="L204" s="219"/>
      <c r="M204" s="467"/>
      <c r="N204" s="438">
        <f t="shared" si="25"/>
        <v>1.2358054306951288E-2</v>
      </c>
    </row>
    <row r="205" spans="1:15" ht="25.5" customHeight="1">
      <c r="A205" s="433" t="s">
        <v>61</v>
      </c>
      <c r="B205" s="274" t="s">
        <v>381</v>
      </c>
      <c r="C205" s="251" t="s">
        <v>123</v>
      </c>
      <c r="D205" s="236">
        <v>9995</v>
      </c>
      <c r="E205" s="232" t="s">
        <v>2</v>
      </c>
      <c r="F205" s="235">
        <v>56</v>
      </c>
      <c r="G205" s="235">
        <v>21.37</v>
      </c>
      <c r="H205" s="247">
        <f t="shared" si="26"/>
        <v>1196.72</v>
      </c>
      <c r="I205" s="142"/>
      <c r="J205" s="217"/>
      <c r="K205" s="218"/>
      <c r="L205" s="219"/>
      <c r="M205" s="467"/>
      <c r="N205" s="438">
        <f t="shared" si="25"/>
        <v>1.2130192544467476E-3</v>
      </c>
    </row>
    <row r="206" spans="1:15" ht="23.25" customHeight="1">
      <c r="A206" s="433" t="s">
        <v>337</v>
      </c>
      <c r="B206" s="274" t="s">
        <v>382</v>
      </c>
      <c r="C206" s="251" t="s">
        <v>123</v>
      </c>
      <c r="D206" s="394">
        <v>9995</v>
      </c>
      <c r="E206" s="232" t="s">
        <v>2</v>
      </c>
      <c r="F206" s="235">
        <v>15.5</v>
      </c>
      <c r="G206" s="393">
        <v>21.37</v>
      </c>
      <c r="H206" s="247">
        <f t="shared" si="26"/>
        <v>331.23500000000001</v>
      </c>
      <c r="I206" s="142"/>
      <c r="J206" s="217"/>
      <c r="K206" s="218"/>
      <c r="L206" s="219"/>
      <c r="M206" s="467"/>
      <c r="N206" s="438">
        <f t="shared" si="25"/>
        <v>3.357464007843676E-4</v>
      </c>
    </row>
    <row r="207" spans="1:15" ht="25.5" customHeight="1">
      <c r="A207" s="433" t="s">
        <v>62</v>
      </c>
      <c r="B207" s="251" t="s">
        <v>172</v>
      </c>
      <c r="C207" s="251" t="s">
        <v>206</v>
      </c>
      <c r="D207" s="420">
        <v>5</v>
      </c>
      <c r="E207" s="232" t="s">
        <v>2</v>
      </c>
      <c r="F207" s="235">
        <v>13.53</v>
      </c>
      <c r="G207" s="395">
        <v>47.47</v>
      </c>
      <c r="H207" s="238">
        <f t="shared" si="26"/>
        <v>642.26909999999998</v>
      </c>
      <c r="I207" s="142"/>
      <c r="J207" s="217">
        <f t="shared" ref="J207:J213" si="27">IF(K207="",0,(K207/G207-1))</f>
        <v>0</v>
      </c>
      <c r="K207" s="218"/>
      <c r="L207" s="219">
        <f t="shared" ref="L207:L213" si="28">F207*K207</f>
        <v>0</v>
      </c>
      <c r="M207" s="467"/>
      <c r="N207" s="438">
        <f t="shared" si="25"/>
        <v>6.5101676652532209E-4</v>
      </c>
    </row>
    <row r="208" spans="1:15" ht="34.5" customHeight="1">
      <c r="A208" s="433" t="s">
        <v>338</v>
      </c>
      <c r="B208" s="397" t="s">
        <v>383</v>
      </c>
      <c r="C208" s="251" t="s">
        <v>272</v>
      </c>
      <c r="D208" s="399" t="s">
        <v>273</v>
      </c>
      <c r="E208" s="232" t="s">
        <v>26</v>
      </c>
      <c r="F208" s="235">
        <v>30.6</v>
      </c>
      <c r="G208" s="398">
        <v>244.21</v>
      </c>
      <c r="H208" s="238">
        <f t="shared" si="26"/>
        <v>7472.8260000000009</v>
      </c>
      <c r="I208" s="142"/>
      <c r="J208" s="217"/>
      <c r="K208" s="218"/>
      <c r="L208" s="219"/>
      <c r="M208" s="467"/>
      <c r="N208" s="438">
        <f t="shared" si="25"/>
        <v>7.5746054408134499E-3</v>
      </c>
    </row>
    <row r="209" spans="1:15" s="101" customFormat="1" ht="30">
      <c r="A209" s="433" t="s">
        <v>102</v>
      </c>
      <c r="B209" s="251" t="s">
        <v>158</v>
      </c>
      <c r="C209" s="251" t="s">
        <v>123</v>
      </c>
      <c r="D209" s="270">
        <v>2390</v>
      </c>
      <c r="E209" s="262" t="s">
        <v>2</v>
      </c>
      <c r="F209" s="237">
        <v>14.53</v>
      </c>
      <c r="G209" s="414">
        <v>149.88999999999999</v>
      </c>
      <c r="H209" s="238">
        <f t="shared" si="26"/>
        <v>2177.9016999999999</v>
      </c>
      <c r="I209" s="142"/>
      <c r="J209" s="217">
        <f t="shared" si="27"/>
        <v>0</v>
      </c>
      <c r="K209" s="218"/>
      <c r="L209" s="219">
        <f t="shared" si="28"/>
        <v>0</v>
      </c>
      <c r="M209" s="467"/>
      <c r="N209" s="438">
        <f t="shared" si="25"/>
        <v>2.2075645902068183E-3</v>
      </c>
      <c r="O209" s="112"/>
    </row>
    <row r="210" spans="1:15" s="101" customFormat="1" ht="15.75">
      <c r="A210" s="433" t="s">
        <v>155</v>
      </c>
      <c r="B210" s="251" t="s">
        <v>173</v>
      </c>
      <c r="C210" s="251" t="s">
        <v>124</v>
      </c>
      <c r="D210" s="420" t="s">
        <v>274</v>
      </c>
      <c r="E210" s="262" t="s">
        <v>2</v>
      </c>
      <c r="F210" s="237">
        <v>2.1</v>
      </c>
      <c r="G210" s="419">
        <v>50.18</v>
      </c>
      <c r="H210" s="238">
        <f t="shared" si="26"/>
        <v>105.378</v>
      </c>
      <c r="I210" s="142"/>
      <c r="J210" s="217"/>
      <c r="K210" s="218"/>
      <c r="L210" s="219"/>
      <c r="M210" s="467"/>
      <c r="N210" s="438">
        <f t="shared" si="25"/>
        <v>1.0681324202410702E-4</v>
      </c>
      <c r="O210" s="112"/>
    </row>
    <row r="211" spans="1:15" s="101" customFormat="1" ht="15.75">
      <c r="A211" s="433" t="s">
        <v>156</v>
      </c>
      <c r="B211" s="251" t="s">
        <v>199</v>
      </c>
      <c r="C211" s="251" t="s">
        <v>124</v>
      </c>
      <c r="D211" s="420">
        <v>84862</v>
      </c>
      <c r="E211" s="262" t="s">
        <v>2</v>
      </c>
      <c r="F211" s="237">
        <v>23.86</v>
      </c>
      <c r="G211" s="419">
        <v>168.78</v>
      </c>
      <c r="H211" s="238">
        <f t="shared" si="26"/>
        <v>4027.0907999999999</v>
      </c>
      <c r="I211" s="142"/>
      <c r="J211" s="217"/>
      <c r="K211" s="218"/>
      <c r="L211" s="219"/>
      <c r="M211" s="467"/>
      <c r="N211" s="438">
        <f t="shared" si="25"/>
        <v>4.0819395345656094E-3</v>
      </c>
      <c r="O211" s="112"/>
    </row>
    <row r="212" spans="1:15" s="10" customFormat="1" ht="34.5" customHeight="1">
      <c r="A212" s="433" t="s">
        <v>339</v>
      </c>
      <c r="B212" s="274" t="s">
        <v>78</v>
      </c>
      <c r="C212" s="251" t="s">
        <v>206</v>
      </c>
      <c r="D212" s="420">
        <v>6</v>
      </c>
      <c r="E212" s="232" t="s">
        <v>26</v>
      </c>
      <c r="F212" s="419">
        <v>300</v>
      </c>
      <c r="G212" s="247">
        <v>17.68</v>
      </c>
      <c r="H212" s="238">
        <f t="shared" si="26"/>
        <v>5304</v>
      </c>
      <c r="I212" s="142"/>
      <c r="J212" s="217">
        <f t="shared" si="27"/>
        <v>0</v>
      </c>
      <c r="K212" s="218"/>
      <c r="L212" s="219">
        <f t="shared" si="28"/>
        <v>0</v>
      </c>
      <c r="M212" s="467"/>
      <c r="N212" s="438">
        <f t="shared" si="25"/>
        <v>5.3762401610949499E-3</v>
      </c>
      <c r="O212" s="12"/>
    </row>
    <row r="213" spans="1:15" s="10" customFormat="1" ht="21" customHeight="1">
      <c r="A213" s="433" t="s">
        <v>488</v>
      </c>
      <c r="B213" s="251" t="s">
        <v>63</v>
      </c>
      <c r="C213" s="251" t="s">
        <v>124</v>
      </c>
      <c r="D213" s="236">
        <v>9537</v>
      </c>
      <c r="E213" s="232" t="s">
        <v>26</v>
      </c>
      <c r="F213" s="235">
        <v>2360.44</v>
      </c>
      <c r="G213" s="247">
        <v>1.49</v>
      </c>
      <c r="H213" s="238">
        <f t="shared" si="26"/>
        <v>3517.0556000000001</v>
      </c>
      <c r="I213" s="142"/>
      <c r="J213" s="217">
        <f t="shared" si="27"/>
        <v>0</v>
      </c>
      <c r="K213" s="218"/>
      <c r="L213" s="219">
        <f t="shared" si="28"/>
        <v>0</v>
      </c>
      <c r="M213" s="468"/>
      <c r="N213" s="438">
        <f t="shared" si="25"/>
        <v>3.5649576858076729E-3</v>
      </c>
      <c r="O213" s="12"/>
    </row>
    <row r="214" spans="1:15" s="10" customFormat="1" ht="15.75">
      <c r="A214" s="469"/>
      <c r="B214" s="469"/>
      <c r="C214" s="469"/>
      <c r="D214" s="469"/>
      <c r="E214" s="469"/>
      <c r="F214" s="469"/>
      <c r="G214" s="469"/>
      <c r="H214" s="469"/>
      <c r="I214" s="469"/>
      <c r="J214" s="469"/>
      <c r="K214" s="469"/>
      <c r="L214" s="469"/>
      <c r="M214" s="469"/>
      <c r="N214" s="438">
        <f t="shared" si="25"/>
        <v>0</v>
      </c>
      <c r="O214" s="12"/>
    </row>
    <row r="215" spans="1:15" s="99" customFormat="1" ht="15.75">
      <c r="A215" s="154">
        <v>16</v>
      </c>
      <c r="B215" s="145" t="s">
        <v>84</v>
      </c>
      <c r="C215" s="145"/>
      <c r="D215" s="145"/>
      <c r="E215" s="145"/>
      <c r="F215" s="145"/>
      <c r="G215" s="145"/>
      <c r="H215" s="208">
        <f>SUM(H216:H220)</f>
        <v>176626.55999999997</v>
      </c>
      <c r="I215" s="169">
        <f>SUM(H216:H220)</f>
        <v>176626.55999999997</v>
      </c>
      <c r="J215" s="209">
        <f>IF(M215=0,0,(M215/I215-1))</f>
        <v>0</v>
      </c>
      <c r="K215" s="145"/>
      <c r="L215" s="145"/>
      <c r="M215" s="170">
        <f>SUM(L216:L220)</f>
        <v>0</v>
      </c>
      <c r="N215" s="438">
        <f t="shared" si="25"/>
        <v>0.17903220312745979</v>
      </c>
      <c r="O215" s="98"/>
    </row>
    <row r="216" spans="1:15" s="10" customFormat="1" ht="15.75">
      <c r="A216" s="433" t="s">
        <v>340</v>
      </c>
      <c r="B216" s="251" t="s">
        <v>85</v>
      </c>
      <c r="C216" s="251" t="s">
        <v>124</v>
      </c>
      <c r="D216" s="236">
        <v>2706</v>
      </c>
      <c r="E216" s="220" t="s">
        <v>70</v>
      </c>
      <c r="F216" s="220">
        <v>12</v>
      </c>
      <c r="G216" s="400">
        <v>4880.4799999999996</v>
      </c>
      <c r="H216" s="238">
        <f>G216*F216</f>
        <v>58565.759999999995</v>
      </c>
      <c r="I216" s="142"/>
      <c r="J216" s="217">
        <f>IF(K216="",0,(K216/G216-1))</f>
        <v>0</v>
      </c>
      <c r="K216" s="218"/>
      <c r="L216" s="219">
        <f>F216*K216</f>
        <v>0</v>
      </c>
      <c r="M216" s="466"/>
      <c r="N216" s="438">
        <f t="shared" si="25"/>
        <v>5.9363422129911039E-2</v>
      </c>
      <c r="O216" s="12"/>
    </row>
    <row r="217" spans="1:15" s="10" customFormat="1" ht="15.75">
      <c r="A217" s="433" t="s">
        <v>95</v>
      </c>
      <c r="B217" s="251" t="s">
        <v>86</v>
      </c>
      <c r="C217" s="251" t="s">
        <v>124</v>
      </c>
      <c r="D217" s="236">
        <v>4069</v>
      </c>
      <c r="E217" s="220" t="s">
        <v>70</v>
      </c>
      <c r="F217" s="220">
        <v>12</v>
      </c>
      <c r="G217" s="400">
        <v>3178.56</v>
      </c>
      <c r="H217" s="238">
        <f t="shared" ref="H217:H220" si="29">G217*F217</f>
        <v>38142.720000000001</v>
      </c>
      <c r="I217" s="142"/>
      <c r="J217" s="217">
        <f>IF(K217="",0,(K217/G217-1))</f>
        <v>0</v>
      </c>
      <c r="K217" s="218"/>
      <c r="L217" s="219">
        <f>F217*K217</f>
        <v>0</v>
      </c>
      <c r="M217" s="467"/>
      <c r="N217" s="438">
        <f t="shared" si="25"/>
        <v>3.8662221553054217E-2</v>
      </c>
      <c r="O217" s="12"/>
    </row>
    <row r="218" spans="1:15" s="10" customFormat="1" ht="15.75">
      <c r="A218" s="433" t="s">
        <v>96</v>
      </c>
      <c r="B218" s="275" t="s">
        <v>160</v>
      </c>
      <c r="C218" s="251" t="s">
        <v>124</v>
      </c>
      <c r="D218" s="236">
        <v>6122</v>
      </c>
      <c r="E218" s="220" t="s">
        <v>70</v>
      </c>
      <c r="F218" s="220">
        <v>12</v>
      </c>
      <c r="G218" s="400">
        <v>1849.76</v>
      </c>
      <c r="H218" s="238">
        <f t="shared" si="29"/>
        <v>22197.119999999999</v>
      </c>
      <c r="I218" s="142"/>
      <c r="J218" s="217"/>
      <c r="K218" s="218"/>
      <c r="L218" s="219"/>
      <c r="M218" s="467"/>
      <c r="N218" s="438">
        <f t="shared" si="25"/>
        <v>2.2499443439789581E-2</v>
      </c>
      <c r="O218" s="12"/>
    </row>
    <row r="219" spans="1:15" s="10" customFormat="1" ht="15.75">
      <c r="A219" s="433" t="s">
        <v>109</v>
      </c>
      <c r="B219" s="251" t="s">
        <v>100</v>
      </c>
      <c r="C219" s="251" t="s">
        <v>124</v>
      </c>
      <c r="D219" s="236">
        <v>10508</v>
      </c>
      <c r="E219" s="220" t="s">
        <v>70</v>
      </c>
      <c r="F219" s="220">
        <v>12</v>
      </c>
      <c r="G219" s="400">
        <v>2970.88</v>
      </c>
      <c r="H219" s="238">
        <f t="shared" si="29"/>
        <v>35650.559999999998</v>
      </c>
      <c r="I219" s="142"/>
      <c r="J219" s="217">
        <f>IF(K219="",0,(K219/G219-1))</f>
        <v>0</v>
      </c>
      <c r="K219" s="218"/>
      <c r="L219" s="219">
        <f>F219*K219</f>
        <v>0</v>
      </c>
      <c r="M219" s="467"/>
      <c r="N219" s="438">
        <f t="shared" si="25"/>
        <v>3.61361184836963E-2</v>
      </c>
      <c r="O219" s="12"/>
    </row>
    <row r="220" spans="1:15" s="10" customFormat="1" ht="15.75">
      <c r="A220" s="433" t="s">
        <v>159</v>
      </c>
      <c r="B220" s="251" t="s">
        <v>87</v>
      </c>
      <c r="C220" s="251" t="s">
        <v>124</v>
      </c>
      <c r="D220" s="236">
        <v>253</v>
      </c>
      <c r="E220" s="220" t="s">
        <v>70</v>
      </c>
      <c r="F220" s="220">
        <v>12</v>
      </c>
      <c r="G220" s="400">
        <v>1839.2</v>
      </c>
      <c r="H220" s="238">
        <f t="shared" si="29"/>
        <v>22070.400000000001</v>
      </c>
      <c r="I220" s="142"/>
      <c r="J220" s="217">
        <f>IF(K220="",0,(K220/G220-1))</f>
        <v>0</v>
      </c>
      <c r="K220" s="218"/>
      <c r="L220" s="219">
        <f>F220*K220</f>
        <v>0</v>
      </c>
      <c r="M220" s="468"/>
      <c r="N220" s="438">
        <f t="shared" si="25"/>
        <v>2.237099752100867E-2</v>
      </c>
      <c r="O220" s="12"/>
    </row>
    <row r="221" spans="1:15" s="10" customFormat="1" ht="22.5" customHeight="1" thickBot="1">
      <c r="A221" s="447"/>
      <c r="B221" s="447"/>
      <c r="C221" s="447"/>
      <c r="D221" s="447"/>
      <c r="E221" s="447"/>
      <c r="F221" s="447"/>
      <c r="G221" s="447"/>
      <c r="H221" s="447"/>
      <c r="I221" s="447"/>
      <c r="J221" s="447"/>
      <c r="K221" s="447"/>
      <c r="L221" s="447"/>
      <c r="M221" s="447"/>
      <c r="N221" s="9"/>
      <c r="O221" s="12"/>
    </row>
    <row r="222" spans="1:15" s="10" customFormat="1" ht="34.5" customHeight="1">
      <c r="A222" s="470" t="s">
        <v>116</v>
      </c>
      <c r="B222" s="471"/>
      <c r="C222" s="471"/>
      <c r="D222" s="471"/>
      <c r="E222" s="471"/>
      <c r="F222" s="471"/>
      <c r="G222" s="471"/>
      <c r="H222" s="471"/>
      <c r="I222" s="224">
        <f>SUM(I7:I215)</f>
        <v>986563.0702999999</v>
      </c>
      <c r="J222" s="452" t="s">
        <v>118</v>
      </c>
      <c r="K222" s="453"/>
      <c r="L222" s="454"/>
      <c r="M222" s="225" t="e">
        <f>SUM(M7:M220)</f>
        <v>#REF!</v>
      </c>
      <c r="N222" s="9"/>
      <c r="O222" s="12"/>
    </row>
    <row r="223" spans="1:15" s="10" customFormat="1" ht="34.5" customHeight="1">
      <c r="A223" s="472" t="s">
        <v>386</v>
      </c>
      <c r="B223" s="473"/>
      <c r="C223" s="473"/>
      <c r="D223" s="473"/>
      <c r="E223" s="473"/>
      <c r="F223" s="473"/>
      <c r="G223" s="473"/>
      <c r="H223" s="473"/>
      <c r="I223" s="219">
        <f>0.27*I222</f>
        <v>266372.02898100001</v>
      </c>
      <c r="J223" s="455" t="s">
        <v>119</v>
      </c>
      <c r="K223" s="456"/>
      <c r="L223" s="457"/>
      <c r="M223" s="226"/>
      <c r="N223" s="9"/>
      <c r="O223" s="12"/>
    </row>
    <row r="224" spans="1:15" s="18" customFormat="1" ht="16.5" thickBot="1">
      <c r="A224" s="463" t="s">
        <v>117</v>
      </c>
      <c r="B224" s="464"/>
      <c r="C224" s="464"/>
      <c r="D224" s="464"/>
      <c r="E224" s="464"/>
      <c r="F224" s="464"/>
      <c r="G224" s="464"/>
      <c r="H224" s="465"/>
      <c r="I224" s="193">
        <f>SUM(I222:I223)</f>
        <v>1252935.099281</v>
      </c>
      <c r="J224" s="458" t="s">
        <v>120</v>
      </c>
      <c r="K224" s="459"/>
      <c r="L224" s="460"/>
      <c r="M224" s="194" t="e">
        <f>SUM(M7:M223)</f>
        <v>#REF!</v>
      </c>
      <c r="O224" s="102"/>
    </row>
    <row r="225" spans="1:15" s="94" customFormat="1" ht="30" customHeight="1">
      <c r="A225" s="171"/>
      <c r="B225" s="201"/>
      <c r="C225" s="201"/>
      <c r="D225" s="201"/>
      <c r="E225" s="171"/>
      <c r="F225" s="172"/>
      <c r="G225" s="276"/>
      <c r="H225" s="173"/>
      <c r="I225" s="174"/>
      <c r="J225" s="227"/>
      <c r="K225" s="175"/>
      <c r="L225" s="175"/>
      <c r="M225" s="174"/>
      <c r="O225" s="104"/>
    </row>
    <row r="226" spans="1:15" s="94" customFormat="1" ht="20.100000000000001" customHeight="1">
      <c r="A226" s="171"/>
      <c r="B226" s="461" t="s">
        <v>510</v>
      </c>
      <c r="C226" s="461"/>
      <c r="D226" s="461"/>
      <c r="E226" s="461"/>
      <c r="F226" s="461"/>
      <c r="G226" s="461"/>
      <c r="H226" s="461"/>
      <c r="I226" s="461"/>
      <c r="J226" s="461"/>
      <c r="K226" s="461"/>
      <c r="L226" s="461"/>
      <c r="M226" s="461"/>
      <c r="O226" s="104"/>
    </row>
    <row r="227" spans="1:15" s="94" customFormat="1" ht="20.100000000000001" customHeight="1">
      <c r="A227" s="171"/>
      <c r="B227" s="176"/>
      <c r="C227" s="176"/>
      <c r="D227" s="176"/>
      <c r="E227" s="171"/>
      <c r="F227" s="177"/>
      <c r="G227" s="175"/>
      <c r="H227" s="178"/>
      <c r="I227" s="201"/>
      <c r="J227" s="227"/>
      <c r="K227" s="175"/>
      <c r="L227" s="175"/>
      <c r="M227" s="201"/>
      <c r="O227" s="104"/>
    </row>
    <row r="228" spans="1:15" ht="20.100000000000001" customHeight="1">
      <c r="A228" s="179" t="s">
        <v>40</v>
      </c>
      <c r="B228" s="462" t="s">
        <v>508</v>
      </c>
      <c r="C228" s="462"/>
      <c r="D228" s="462"/>
      <c r="E228" s="462"/>
      <c r="F228" s="462"/>
      <c r="G228" s="180"/>
      <c r="H228" s="181"/>
      <c r="I228" s="182"/>
      <c r="J228" s="228"/>
      <c r="K228" s="180"/>
      <c r="L228" s="180"/>
      <c r="M228" s="182"/>
      <c r="O228" s="13"/>
    </row>
    <row r="229" spans="1:15" ht="20.100000000000001" customHeight="1">
      <c r="A229" s="183"/>
      <c r="B229" s="277" t="s">
        <v>509</v>
      </c>
      <c r="C229" s="277"/>
      <c r="D229" s="184"/>
      <c r="E229" s="185"/>
      <c r="F229" s="186"/>
      <c r="G229" s="187"/>
      <c r="H229" s="124"/>
      <c r="I229" s="126"/>
      <c r="J229" s="229"/>
      <c r="K229" s="187"/>
      <c r="L229" s="187"/>
      <c r="M229" s="126"/>
      <c r="O229" s="14"/>
    </row>
    <row r="230" spans="1:15" ht="36.75" customHeight="1">
      <c r="A230" s="183"/>
      <c r="B230" s="451" t="s">
        <v>511</v>
      </c>
      <c r="C230" s="451"/>
      <c r="D230" s="451"/>
      <c r="E230" s="451"/>
      <c r="F230" s="451"/>
      <c r="G230" s="451"/>
      <c r="H230" s="451"/>
      <c r="I230" s="451"/>
      <c r="J230" s="451"/>
      <c r="K230" s="187"/>
      <c r="L230" s="187"/>
      <c r="M230" s="126"/>
      <c r="O230" s="14"/>
    </row>
    <row r="231" spans="1:15" ht="38.25" customHeight="1">
      <c r="A231" s="183"/>
      <c r="B231" s="331"/>
      <c r="C231" s="332" t="s">
        <v>359</v>
      </c>
      <c r="D231" s="331"/>
      <c r="E231" s="323"/>
      <c r="F231" s="186"/>
      <c r="G231" s="187"/>
      <c r="H231" s="124"/>
      <c r="I231" s="126"/>
      <c r="J231" s="229"/>
      <c r="K231" s="187"/>
      <c r="L231" s="187"/>
      <c r="M231" s="126"/>
      <c r="O231" s="14"/>
    </row>
    <row r="232" spans="1:15" ht="20.100000000000001" customHeight="1">
      <c r="A232" s="183"/>
      <c r="B232" s="331"/>
      <c r="C232" s="332" t="s">
        <v>357</v>
      </c>
      <c r="D232" s="331"/>
      <c r="E232" s="323"/>
      <c r="F232" s="188"/>
      <c r="G232" s="188"/>
      <c r="H232" s="188">
        <v>986563.07</v>
      </c>
      <c r="I232" s="188"/>
      <c r="J232" s="188"/>
      <c r="K232" s="187"/>
      <c r="L232" s="187"/>
      <c r="M232" s="126"/>
      <c r="O232" s="14"/>
    </row>
    <row r="233" spans="1:15" ht="20.100000000000001" customHeight="1">
      <c r="A233" s="183"/>
      <c r="B233" s="331"/>
      <c r="C233" s="332" t="s">
        <v>360</v>
      </c>
      <c r="D233" s="331"/>
      <c r="E233" s="323"/>
      <c r="F233" s="186"/>
      <c r="G233" s="187"/>
      <c r="H233" s="124"/>
      <c r="I233" s="126"/>
      <c r="J233" s="229"/>
      <c r="K233" s="187"/>
      <c r="L233" s="187"/>
      <c r="M233" s="126"/>
      <c r="O233" s="14"/>
    </row>
    <row r="234" spans="1:15" ht="20.100000000000001" customHeight="1">
      <c r="A234" s="183"/>
      <c r="B234" s="331"/>
      <c r="C234" s="325" t="s">
        <v>358</v>
      </c>
      <c r="D234" s="331"/>
      <c r="E234" s="323"/>
      <c r="F234" s="186"/>
      <c r="G234" s="187"/>
      <c r="H234" s="124"/>
      <c r="I234" s="126"/>
      <c r="J234" s="229"/>
      <c r="K234" s="187"/>
      <c r="L234" s="187"/>
      <c r="M234" s="126"/>
      <c r="O234" s="14"/>
    </row>
    <row r="235" spans="1:15" ht="20.100000000000001" customHeight="1">
      <c r="A235" s="183"/>
      <c r="B235" s="323"/>
      <c r="C235" s="324"/>
      <c r="D235" s="323"/>
      <c r="E235" s="323"/>
      <c r="F235" s="186"/>
      <c r="G235" s="187"/>
      <c r="H235" s="124"/>
      <c r="I235" s="126"/>
      <c r="J235" s="229"/>
      <c r="K235" s="187"/>
      <c r="L235" s="187"/>
      <c r="M235" s="126"/>
      <c r="O235" s="14"/>
    </row>
    <row r="236" spans="1:15" ht="20.100000000000001" customHeight="1">
      <c r="A236" s="183"/>
      <c r="B236" s="323"/>
      <c r="C236" s="325"/>
      <c r="D236" s="323"/>
      <c r="E236" s="323"/>
      <c r="F236" s="186"/>
      <c r="G236" s="187"/>
      <c r="H236" s="124"/>
      <c r="I236" s="126"/>
      <c r="J236" s="229"/>
      <c r="K236" s="187"/>
      <c r="L236" s="187"/>
      <c r="M236" s="126"/>
      <c r="O236" s="14"/>
    </row>
    <row r="237" spans="1:15" ht="20.100000000000001" customHeight="1">
      <c r="B237" s="323"/>
      <c r="C237" s="324"/>
      <c r="D237" s="323"/>
      <c r="E237" s="323"/>
    </row>
  </sheetData>
  <sheetProtection autoFilter="0"/>
  <mergeCells count="35">
    <mergeCell ref="A162:M162"/>
    <mergeCell ref="A202:M202"/>
    <mergeCell ref="M63:M68"/>
    <mergeCell ref="M193:M201"/>
    <mergeCell ref="A169:M169"/>
    <mergeCell ref="M137:M138"/>
    <mergeCell ref="M141:M158"/>
    <mergeCell ref="A135:M135"/>
    <mergeCell ref="A139:M139"/>
    <mergeCell ref="A159:M159"/>
    <mergeCell ref="A5:H5"/>
    <mergeCell ref="M15:M22"/>
    <mergeCell ref="M25:M56"/>
    <mergeCell ref="M71:M102"/>
    <mergeCell ref="M112:M134"/>
    <mergeCell ref="A13:M13"/>
    <mergeCell ref="A57:M57"/>
    <mergeCell ref="A61:M61"/>
    <mergeCell ref="A69:M69"/>
    <mergeCell ref="A103:M103"/>
    <mergeCell ref="A110:M110"/>
    <mergeCell ref="A221:M221"/>
    <mergeCell ref="M171:M190"/>
    <mergeCell ref="B230:J230"/>
    <mergeCell ref="J222:L222"/>
    <mergeCell ref="J223:L223"/>
    <mergeCell ref="J224:L224"/>
    <mergeCell ref="B226:M226"/>
    <mergeCell ref="B228:F228"/>
    <mergeCell ref="A224:H224"/>
    <mergeCell ref="M216:M220"/>
    <mergeCell ref="A214:M214"/>
    <mergeCell ref="A222:H222"/>
    <mergeCell ref="A223:H223"/>
    <mergeCell ref="M204:M213"/>
  </mergeCells>
  <phoneticPr fontId="0" type="noConversion"/>
  <conditionalFormatting sqref="J215:J220 J203:J213 J192:J201 J170:J190 J136:J138 J111:J134 J104:J109 J62:J68 J70:J102 J58:J60 J7:J12 J14:J56 J140:J158 J160">
    <cfRule type="cellIs" dxfId="13" priority="93" operator="lessThan">
      <formula>-0.3</formula>
    </cfRule>
    <cfRule type="cellIs" dxfId="12" priority="94" operator="greaterThan">
      <formula>0</formula>
    </cfRule>
  </conditionalFormatting>
  <hyperlinks>
    <hyperlink ref="B33" r:id="rId1" display="http://187.17.2.135/orse/composicao.asp?font_sg_fonte=ORSE&amp;serv_nr_codigo=18&amp;peri_nr_ano=2014&amp;peri_nr_mes=6&amp;peri_nr_ordem=1"/>
    <hyperlink ref="B113" r:id="rId2" display="http://187.17.2.135/orse/composicao.asp?font_sg_fonte=ORSE&amp;serv_nr_codigo=3298&amp;peri_nr_ano=2014&amp;peri_nr_mes=6&amp;peri_nr_ordem=1"/>
  </hyperlinks>
  <pageMargins left="0.59055118110236227" right="0.19685039370078741" top="1.1811023622047245" bottom="1.1811023622047245" header="0.31496062992125984" footer="0.31496062992125984"/>
  <pageSetup paperSize="119" scale="50" orientation="landscape" horizontalDpi="300" verticalDpi="300" r:id="rId3"/>
  <headerFooter>
    <oddFooter>&amp;R&amp;"-,Regular"&amp;8Página&amp;"-,Negrito"&amp;10 &amp;P&amp;"-,Regular"&amp;8 de &amp;N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74"/>
  <sheetViews>
    <sheetView tabSelected="1" view="pageBreakPreview" topLeftCell="A6" zoomScaleNormal="60" zoomScaleSheetLayoutView="100" workbookViewId="0">
      <pane xSplit="4" ySplit="3" topLeftCell="E9" activePane="bottomRight" state="frozen"/>
      <selection activeCell="A6" sqref="A6"/>
      <selection pane="topRight" activeCell="E6" sqref="E6"/>
      <selection pane="bottomLeft" activeCell="A8" sqref="A8"/>
      <selection pane="bottomRight" activeCell="A28" sqref="A28:A29"/>
    </sheetView>
  </sheetViews>
  <sheetFormatPr defaultRowHeight="15"/>
  <cols>
    <col min="1" max="1" width="6.625" style="46" customWidth="1"/>
    <col min="2" max="2" width="30.625" style="70" customWidth="1"/>
    <col min="3" max="3" width="15.125" style="71" customWidth="1"/>
    <col min="4" max="4" width="17.75" style="46" customWidth="1"/>
    <col min="5" max="5" width="7.75" style="46" bestFit="1" customWidth="1"/>
    <col min="6" max="6" width="10.5" style="72" bestFit="1" customWidth="1"/>
    <col min="7" max="7" width="8.75" style="71" bestFit="1" customWidth="1"/>
    <col min="8" max="8" width="11.25" style="46" bestFit="1" customWidth="1"/>
    <col min="9" max="9" width="9" style="335" bestFit="1" customWidth="1"/>
    <col min="10" max="10" width="12.125" style="335" bestFit="1" customWidth="1"/>
    <col min="11" max="11" width="9" style="335" customWidth="1"/>
    <col min="12" max="12" width="11.5" style="335" customWidth="1"/>
    <col min="13" max="13" width="9" style="335" bestFit="1" customWidth="1"/>
    <col min="14" max="14" width="12.125" style="335" bestFit="1" customWidth="1"/>
    <col min="15" max="15" width="9" style="335" bestFit="1" customWidth="1"/>
    <col min="16" max="16" width="12.125" style="335" bestFit="1" customWidth="1"/>
    <col min="17" max="17" width="9" style="335" bestFit="1" customWidth="1"/>
    <col min="18" max="18" width="12.125" style="335" bestFit="1" customWidth="1"/>
    <col min="19" max="19" width="9" style="335" bestFit="1" customWidth="1"/>
    <col min="20" max="20" width="12.125" style="335" bestFit="1" customWidth="1"/>
    <col min="21" max="21" width="9" style="335" bestFit="1" customWidth="1"/>
    <col min="22" max="22" width="11.25" style="335" bestFit="1" customWidth="1"/>
    <col min="23" max="23" width="8.75" style="335" bestFit="1" customWidth="1"/>
    <col min="24" max="24" width="12.625" style="335" bestFit="1" customWidth="1"/>
    <col min="25" max="25" width="8.375" style="71" bestFit="1" customWidth="1"/>
    <col min="26" max="26" width="12.25" style="46" bestFit="1" customWidth="1"/>
    <col min="27" max="27" width="10" style="71" bestFit="1" customWidth="1"/>
    <col min="28" max="28" width="13" style="46" bestFit="1" customWidth="1"/>
    <col min="29" max="29" width="10.75" style="46" bestFit="1" customWidth="1"/>
    <col min="30" max="30" width="14.125" style="91" customWidth="1"/>
    <col min="31" max="31" width="12.25" style="46" bestFit="1" customWidth="1"/>
    <col min="32" max="16384" width="9" style="46"/>
  </cols>
  <sheetData>
    <row r="1" spans="1:31" s="30" customFormat="1" ht="20.100000000000001" customHeight="1">
      <c r="A1" s="23" t="s">
        <v>47</v>
      </c>
      <c r="B1" s="25"/>
      <c r="C1" s="24"/>
      <c r="D1" s="25"/>
      <c r="E1" s="26"/>
      <c r="F1" s="27"/>
      <c r="G1" s="26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9"/>
      <c r="Z1" s="27"/>
      <c r="AA1" s="27"/>
      <c r="AB1" s="28"/>
      <c r="AD1" s="81"/>
    </row>
    <row r="2" spans="1:31" s="30" customFormat="1" ht="20.100000000000001" customHeight="1">
      <c r="A2" s="23" t="s">
        <v>45</v>
      </c>
      <c r="B2" s="25"/>
      <c r="C2" s="24"/>
      <c r="D2" s="25"/>
      <c r="E2" s="26"/>
      <c r="F2" s="27"/>
      <c r="G2" s="26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9"/>
      <c r="Z2" s="27"/>
      <c r="AA2" s="27"/>
      <c r="AB2" s="28"/>
      <c r="AD2" s="81"/>
    </row>
    <row r="3" spans="1:31" s="30" customFormat="1" ht="20.100000000000001" customHeight="1">
      <c r="A3" s="23" t="s">
        <v>46</v>
      </c>
      <c r="B3" s="25"/>
      <c r="C3" s="24"/>
      <c r="D3" s="25"/>
      <c r="E3" s="26"/>
      <c r="F3" s="27"/>
      <c r="G3" s="26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  <c r="Z3" s="27"/>
      <c r="AA3" s="27"/>
      <c r="AB3" s="28"/>
      <c r="AD3" s="81"/>
    </row>
    <row r="4" spans="1:31" s="30" customFormat="1" ht="20.100000000000001" customHeight="1">
      <c r="A4" s="23"/>
      <c r="B4" s="25"/>
      <c r="C4" s="24"/>
      <c r="D4" s="25"/>
      <c r="E4" s="26"/>
      <c r="F4" s="27"/>
      <c r="G4" s="26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27"/>
      <c r="AA4" s="27"/>
      <c r="AB4" s="28"/>
      <c r="AD4" s="81"/>
    </row>
    <row r="5" spans="1:31" s="30" customFormat="1" ht="20.100000000000001" customHeight="1">
      <c r="A5" s="23"/>
      <c r="B5" s="25"/>
      <c r="C5" s="24"/>
      <c r="D5" s="25"/>
      <c r="E5" s="26"/>
      <c r="F5" s="27"/>
      <c r="G5" s="26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27"/>
      <c r="AA5" s="27"/>
      <c r="AB5" s="28"/>
      <c r="AD5" s="81"/>
    </row>
    <row r="6" spans="1:31" s="22" customFormat="1" ht="30" customHeight="1" thickBot="1">
      <c r="A6" s="31" t="str">
        <f>'Orçamento UFAL'!A5</f>
        <v>ORÇAMENTO BÁSICO ESTIMATIVO PARA REFORMA DA RUA PARA CURSOS DE ARTES/UFAL</v>
      </c>
      <c r="B6" s="32"/>
      <c r="C6" s="31"/>
      <c r="D6" s="33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D6" s="82"/>
    </row>
    <row r="7" spans="1:31" s="35" customFormat="1" ht="30" customHeight="1" thickBot="1">
      <c r="A7" s="511" t="s">
        <v>51</v>
      </c>
      <c r="B7" s="512"/>
      <c r="C7" s="512"/>
      <c r="D7" s="513"/>
      <c r="E7" s="512" t="s">
        <v>17</v>
      </c>
      <c r="F7" s="512"/>
      <c r="G7" s="514" t="s">
        <v>18</v>
      </c>
      <c r="H7" s="515"/>
      <c r="I7" s="514" t="s">
        <v>19</v>
      </c>
      <c r="J7" s="515"/>
      <c r="K7" s="512" t="s">
        <v>20</v>
      </c>
      <c r="L7" s="512"/>
      <c r="M7" s="514" t="s">
        <v>472</v>
      </c>
      <c r="N7" s="515"/>
      <c r="O7" s="514" t="s">
        <v>473</v>
      </c>
      <c r="P7" s="515"/>
      <c r="Q7" s="514" t="s">
        <v>474</v>
      </c>
      <c r="R7" s="515"/>
      <c r="S7" s="514" t="s">
        <v>475</v>
      </c>
      <c r="T7" s="515"/>
      <c r="U7" s="514" t="s">
        <v>476</v>
      </c>
      <c r="V7" s="515"/>
      <c r="W7" s="514" t="s">
        <v>477</v>
      </c>
      <c r="X7" s="515"/>
      <c r="Y7" s="512" t="s">
        <v>478</v>
      </c>
      <c r="Z7" s="512"/>
      <c r="AA7" s="514" t="s">
        <v>479</v>
      </c>
      <c r="AB7" s="513"/>
      <c r="AC7" s="501"/>
      <c r="AD7" s="83"/>
    </row>
    <row r="8" spans="1:31" s="35" customFormat="1" ht="20.100000000000001" customHeight="1" thickBot="1">
      <c r="A8" s="502" t="s">
        <v>9</v>
      </c>
      <c r="B8" s="503" t="s">
        <v>10</v>
      </c>
      <c r="C8" s="504" t="s">
        <v>11</v>
      </c>
      <c r="D8" s="505" t="s">
        <v>12</v>
      </c>
      <c r="E8" s="506" t="s">
        <v>13</v>
      </c>
      <c r="F8" s="507" t="s">
        <v>14</v>
      </c>
      <c r="G8" s="504" t="s">
        <v>13</v>
      </c>
      <c r="H8" s="508" t="s">
        <v>14</v>
      </c>
      <c r="I8" s="504" t="s">
        <v>13</v>
      </c>
      <c r="J8" s="508" t="s">
        <v>14</v>
      </c>
      <c r="K8" s="506" t="s">
        <v>13</v>
      </c>
      <c r="L8" s="507" t="s">
        <v>14</v>
      </c>
      <c r="M8" s="504" t="s">
        <v>13</v>
      </c>
      <c r="N8" s="508" t="s">
        <v>14</v>
      </c>
      <c r="O8" s="504" t="s">
        <v>13</v>
      </c>
      <c r="P8" s="508" t="s">
        <v>14</v>
      </c>
      <c r="Q8" s="504" t="s">
        <v>13</v>
      </c>
      <c r="R8" s="508" t="s">
        <v>14</v>
      </c>
      <c r="S8" s="504" t="s">
        <v>13</v>
      </c>
      <c r="T8" s="508" t="s">
        <v>14</v>
      </c>
      <c r="U8" s="504" t="s">
        <v>13</v>
      </c>
      <c r="V8" s="508" t="s">
        <v>14</v>
      </c>
      <c r="W8" s="504" t="s">
        <v>13</v>
      </c>
      <c r="X8" s="508" t="s">
        <v>14</v>
      </c>
      <c r="Y8" s="506" t="s">
        <v>13</v>
      </c>
      <c r="Z8" s="509" t="s">
        <v>14</v>
      </c>
      <c r="AA8" s="504" t="s">
        <v>13</v>
      </c>
      <c r="AB8" s="510" t="s">
        <v>14</v>
      </c>
      <c r="AC8" s="501"/>
      <c r="AD8" s="84" t="s">
        <v>13</v>
      </c>
    </row>
    <row r="9" spans="1:31" s="40" customFormat="1" ht="9.9499999999999993" customHeight="1">
      <c r="A9" s="36"/>
      <c r="B9" s="37"/>
      <c r="C9" s="38"/>
      <c r="D9" s="39"/>
      <c r="E9" s="518"/>
      <c r="F9" s="519"/>
      <c r="G9" s="520"/>
      <c r="H9" s="521"/>
      <c r="I9" s="521"/>
      <c r="J9" s="521"/>
      <c r="K9" s="521"/>
      <c r="L9" s="521"/>
      <c r="M9" s="521"/>
      <c r="N9" s="521"/>
      <c r="O9" s="521"/>
      <c r="P9" s="521"/>
      <c r="Q9" s="521"/>
      <c r="R9" s="521"/>
      <c r="S9" s="521"/>
      <c r="T9" s="521"/>
      <c r="U9" s="521"/>
      <c r="V9" s="521"/>
      <c r="W9" s="521"/>
      <c r="X9" s="521"/>
      <c r="Y9" s="520"/>
      <c r="Z9" s="521"/>
      <c r="AA9" s="520"/>
      <c r="AB9" s="522"/>
      <c r="AD9" s="85"/>
    </row>
    <row r="10" spans="1:31" s="44" customFormat="1" ht="9.9499999999999993" customHeight="1">
      <c r="A10" s="490" t="s">
        <v>0</v>
      </c>
      <c r="B10" s="491" t="str">
        <f>'Orçamento UFAL'!B7</f>
        <v>PROJETOS COMPLEMENTARES</v>
      </c>
      <c r="C10" s="484">
        <f>D10/D58</f>
        <v>2.2370707625705866E-2</v>
      </c>
      <c r="D10" s="483">
        <f>'Orçamento UFAL'!I7</f>
        <v>22070.114000000001</v>
      </c>
      <c r="E10" s="523"/>
      <c r="F10" s="41"/>
      <c r="G10" s="42"/>
      <c r="H10" s="42"/>
      <c r="I10" s="404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1"/>
      <c r="AA10" s="411"/>
      <c r="AB10" s="118"/>
      <c r="AD10" s="73">
        <f>IF(AD11=0,"",1)</f>
        <v>1</v>
      </c>
    </row>
    <row r="11" spans="1:31" ht="20.100000000000001" customHeight="1">
      <c r="A11" s="490"/>
      <c r="B11" s="491"/>
      <c r="C11" s="484"/>
      <c r="D11" s="483"/>
      <c r="E11" s="524"/>
      <c r="F11" s="404">
        <f>$D10*E11</f>
        <v>0</v>
      </c>
      <c r="G11" s="407"/>
      <c r="H11" s="404">
        <f>$D10*G11</f>
        <v>0</v>
      </c>
      <c r="I11" s="404"/>
      <c r="J11" s="404">
        <f>$D10*I11</f>
        <v>0</v>
      </c>
      <c r="K11" s="404"/>
      <c r="L11" s="404">
        <f>$D10*K11</f>
        <v>0</v>
      </c>
      <c r="M11" s="404"/>
      <c r="N11" s="404">
        <f>$D10*M11</f>
        <v>0</v>
      </c>
      <c r="O11" s="404"/>
      <c r="P11" s="404">
        <f>$D10*O11</f>
        <v>0</v>
      </c>
      <c r="Q11" s="404"/>
      <c r="R11" s="404">
        <f>$D10*Q11</f>
        <v>0</v>
      </c>
      <c r="S11" s="404"/>
      <c r="T11" s="404">
        <f>$D10*S11</f>
        <v>0</v>
      </c>
      <c r="U11" s="404"/>
      <c r="V11" s="404">
        <f>$D10*U11</f>
        <v>0</v>
      </c>
      <c r="W11" s="404"/>
      <c r="X11" s="404">
        <f>$D10*W11</f>
        <v>0</v>
      </c>
      <c r="Y11" s="407"/>
      <c r="Z11" s="404">
        <f>$D10*Y11</f>
        <v>0</v>
      </c>
      <c r="AA11" s="407">
        <v>1</v>
      </c>
      <c r="AB11" s="45">
        <f>$D10*AA11</f>
        <v>22070.114000000001</v>
      </c>
      <c r="AD11" s="86">
        <f>AA11+Y11+W11+U11+S11+Q11+O11+M11+K11+I11+G11+E11</f>
        <v>1</v>
      </c>
      <c r="AE11" s="435">
        <f>AB11+Z11+X11+V11+T11+R11+P11+N11+L11+J11+H11+F11</f>
        <v>22070.114000000001</v>
      </c>
    </row>
    <row r="12" spans="1:31" s="40" customFormat="1" ht="9.9499999999999993" customHeight="1">
      <c r="A12" s="47"/>
      <c r="B12" s="48"/>
      <c r="C12" s="49"/>
      <c r="D12" s="50"/>
      <c r="E12" s="74"/>
      <c r="F12" s="52"/>
      <c r="G12" s="51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51"/>
      <c r="Z12" s="336"/>
      <c r="AA12" s="51"/>
      <c r="AB12" s="53"/>
      <c r="AD12" s="87"/>
    </row>
    <row r="13" spans="1:31" ht="9.9499999999999993" customHeight="1">
      <c r="A13" s="490" t="s">
        <v>1</v>
      </c>
      <c r="B13" s="493" t="str">
        <f>'Orçamento UFAL'!B14</f>
        <v>SERVIÇOS PRELIMINARES</v>
      </c>
      <c r="C13" s="492">
        <f>D13/D58</f>
        <v>1.876957749327585E-2</v>
      </c>
      <c r="D13" s="482">
        <f>'Orçamento UFAL'!I14</f>
        <v>18517.371999999999</v>
      </c>
      <c r="E13" s="525"/>
      <c r="F13" s="108"/>
      <c r="G13" s="110"/>
      <c r="H13" s="109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"/>
      <c r="Z13" s="41"/>
      <c r="AA13" s="42"/>
      <c r="AB13" s="43"/>
      <c r="AD13" s="73"/>
      <c r="AE13" s="435"/>
    </row>
    <row r="14" spans="1:31" ht="20.100000000000001" customHeight="1">
      <c r="A14" s="490"/>
      <c r="B14" s="493"/>
      <c r="C14" s="492"/>
      <c r="D14" s="482"/>
      <c r="E14" s="526">
        <v>0.5</v>
      </c>
      <c r="F14" s="404">
        <f>$D13*E14</f>
        <v>9258.6859999999997</v>
      </c>
      <c r="G14" s="103">
        <v>0.5</v>
      </c>
      <c r="H14" s="404">
        <f>$D13*G14</f>
        <v>9258.6859999999997</v>
      </c>
      <c r="I14" s="404"/>
      <c r="J14" s="404">
        <f>$D13*I14</f>
        <v>0</v>
      </c>
      <c r="K14" s="404"/>
      <c r="L14" s="404">
        <f>$D13*K14</f>
        <v>0</v>
      </c>
      <c r="M14" s="404"/>
      <c r="N14" s="404">
        <f>$D13*M14</f>
        <v>0</v>
      </c>
      <c r="O14" s="404"/>
      <c r="P14" s="404">
        <f>$D13*O14</f>
        <v>0</v>
      </c>
      <c r="Q14" s="404"/>
      <c r="R14" s="404">
        <f>$D13*Q14</f>
        <v>0</v>
      </c>
      <c r="S14" s="404"/>
      <c r="T14" s="404">
        <f>$D13*S14</f>
        <v>0</v>
      </c>
      <c r="U14" s="404"/>
      <c r="V14" s="404">
        <f>$D13*U14</f>
        <v>0</v>
      </c>
      <c r="W14" s="404"/>
      <c r="X14" s="404">
        <f>$D13*W14</f>
        <v>0</v>
      </c>
      <c r="Y14" s="103"/>
      <c r="Z14" s="404">
        <f>$D13*Y14</f>
        <v>0</v>
      </c>
      <c r="AA14" s="103"/>
      <c r="AB14" s="45">
        <f>$D13*AA14</f>
        <v>0</v>
      </c>
      <c r="AD14" s="430">
        <f>AA14+Y14+W14+U14+S14+Q14+O14+M14+K14+I14+G14+E14</f>
        <v>1</v>
      </c>
      <c r="AE14" s="435">
        <f>AB14+Z14+X14+V14+T14+R14+P14+N14+L14+J14+H14+F14</f>
        <v>18517.371999999999</v>
      </c>
    </row>
    <row r="15" spans="1:31" s="40" customFormat="1" ht="9.9499999999999993" customHeight="1">
      <c r="A15" s="54"/>
      <c r="B15" s="55"/>
      <c r="C15" s="56"/>
      <c r="D15" s="57"/>
      <c r="E15" s="74"/>
      <c r="F15" s="52"/>
      <c r="G15" s="51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51"/>
      <c r="Z15" s="336"/>
      <c r="AA15" s="51"/>
      <c r="AB15" s="53"/>
      <c r="AD15" s="87"/>
    </row>
    <row r="16" spans="1:31" ht="9.9499999999999993" customHeight="1">
      <c r="A16" s="490" t="s">
        <v>29</v>
      </c>
      <c r="B16" s="491" t="str">
        <f>'Orçamento UFAL'!B24</f>
        <v>DEMOLIÇÃO/RETIRADAS:</v>
      </c>
      <c r="C16" s="484">
        <f>D16/D58</f>
        <v>5.0496529111768856E-2</v>
      </c>
      <c r="D16" s="483">
        <f>'Orçamento UFAL'!I24</f>
        <v>49818.010800000011</v>
      </c>
      <c r="E16" s="527"/>
      <c r="F16" s="412"/>
      <c r="G16" s="109"/>
      <c r="H16" s="411"/>
      <c r="I16" s="422"/>
      <c r="J16" s="422"/>
      <c r="K16" s="422"/>
      <c r="L16" s="422"/>
      <c r="M16" s="422"/>
      <c r="N16" s="422"/>
      <c r="O16" s="422"/>
      <c r="P16" s="422"/>
      <c r="Q16" s="422"/>
      <c r="R16" s="422"/>
      <c r="S16" s="421"/>
      <c r="T16" s="422"/>
      <c r="U16" s="422"/>
      <c r="V16" s="422"/>
      <c r="W16" s="422"/>
      <c r="X16" s="422"/>
      <c r="Y16" s="403"/>
      <c r="Z16" s="41"/>
      <c r="AA16" s="42"/>
      <c r="AB16" s="43"/>
      <c r="AD16" s="73"/>
    </row>
    <row r="17" spans="1:31" ht="20.100000000000001" customHeight="1">
      <c r="A17" s="490"/>
      <c r="B17" s="491"/>
      <c r="C17" s="484"/>
      <c r="D17" s="483"/>
      <c r="E17" s="524">
        <v>0.8</v>
      </c>
      <c r="F17" s="404">
        <f>$D16*E17</f>
        <v>39854.408640000009</v>
      </c>
      <c r="G17" s="407">
        <v>0.2</v>
      </c>
      <c r="H17" s="404">
        <f>$D16*G17</f>
        <v>9963.6021600000022</v>
      </c>
      <c r="I17" s="404"/>
      <c r="J17" s="404">
        <f>$D16*I17</f>
        <v>0</v>
      </c>
      <c r="K17" s="404"/>
      <c r="L17" s="404">
        <f>$D16*K17</f>
        <v>0</v>
      </c>
      <c r="M17" s="404"/>
      <c r="N17" s="404">
        <f>$D16*M17</f>
        <v>0</v>
      </c>
      <c r="O17" s="404"/>
      <c r="P17" s="404">
        <f>$D16*O17</f>
        <v>0</v>
      </c>
      <c r="Q17" s="404"/>
      <c r="R17" s="404">
        <f>$D16*Q17</f>
        <v>0</v>
      </c>
      <c r="S17" s="404"/>
      <c r="T17" s="404">
        <f>$D16*S17</f>
        <v>0</v>
      </c>
      <c r="U17" s="404"/>
      <c r="V17" s="404">
        <f>$D16*U17</f>
        <v>0</v>
      </c>
      <c r="W17" s="404"/>
      <c r="X17" s="404">
        <f>$D16*W17</f>
        <v>0</v>
      </c>
      <c r="Y17" s="407"/>
      <c r="Z17" s="404">
        <f>$D16*Y17</f>
        <v>0</v>
      </c>
      <c r="AA17" s="407"/>
      <c r="AB17" s="45">
        <f>$D16*AA17</f>
        <v>0</v>
      </c>
      <c r="AD17" s="430">
        <f>AA17+Y17+W17+U17+S17+Q17+O17+M17+K17+I17+G17+E17</f>
        <v>1</v>
      </c>
      <c r="AE17" s="435">
        <f>AB17+Z17+X17+V17+T17+R17+P17+N17+L17+J17+H17+F17</f>
        <v>49818.010800000011</v>
      </c>
    </row>
    <row r="18" spans="1:31" s="40" customFormat="1" ht="9.9499999999999993" customHeight="1">
      <c r="A18" s="47"/>
      <c r="B18" s="48"/>
      <c r="C18" s="49"/>
      <c r="D18" s="50"/>
      <c r="E18" s="74"/>
      <c r="F18" s="52"/>
      <c r="G18" s="51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6"/>
      <c r="W18" s="336"/>
      <c r="X18" s="336"/>
      <c r="Y18" s="51"/>
      <c r="Z18" s="336"/>
      <c r="AA18" s="51"/>
      <c r="AB18" s="53"/>
      <c r="AD18" s="87"/>
    </row>
    <row r="19" spans="1:31" ht="9.9499999999999993" customHeight="1">
      <c r="A19" s="490" t="s">
        <v>30</v>
      </c>
      <c r="B19" s="491" t="str">
        <f>'Orçamento UFAL'!B58</f>
        <v>SUPERESTRUTURA</v>
      </c>
      <c r="C19" s="484">
        <f>D19/D58</f>
        <v>8.6720608722951516E-3</v>
      </c>
      <c r="D19" s="483">
        <f>'Orçamento UFAL'!I58</f>
        <v>8555.5349999999999</v>
      </c>
      <c r="E19" s="523" t="str">
        <f>IF(E20=0,"",1)</f>
        <v/>
      </c>
      <c r="F19" s="423"/>
      <c r="G19" s="109"/>
      <c r="H19" s="109"/>
      <c r="I19" s="409"/>
      <c r="J19" s="409"/>
      <c r="K19" s="409"/>
      <c r="L19" s="409"/>
      <c r="M19" s="409"/>
      <c r="N19" s="409"/>
      <c r="O19" s="409"/>
      <c r="P19" s="413"/>
      <c r="Q19" s="422"/>
      <c r="R19" s="422"/>
      <c r="S19" s="422"/>
      <c r="T19" s="422"/>
      <c r="U19" s="422"/>
      <c r="V19" s="422"/>
      <c r="W19" s="422"/>
      <c r="X19" s="422"/>
      <c r="Y19" s="422"/>
      <c r="Z19" s="41"/>
      <c r="AA19" s="42"/>
      <c r="AB19" s="43"/>
      <c r="AD19" s="73"/>
    </row>
    <row r="20" spans="1:31" ht="20.100000000000001" customHeight="1">
      <c r="A20" s="490"/>
      <c r="B20" s="491"/>
      <c r="C20" s="484"/>
      <c r="D20" s="483"/>
      <c r="E20" s="524"/>
      <c r="F20" s="404">
        <f>$D19*E20</f>
        <v>0</v>
      </c>
      <c r="G20" s="407">
        <v>0.1</v>
      </c>
      <c r="H20" s="404">
        <f>$D19*G20</f>
        <v>855.55349999999999</v>
      </c>
      <c r="I20" s="407">
        <v>0.2</v>
      </c>
      <c r="J20" s="404">
        <f>$D19*I20</f>
        <v>1711.107</v>
      </c>
      <c r="K20" s="407">
        <v>0.2</v>
      </c>
      <c r="L20" s="404">
        <f>$D19*K20</f>
        <v>1711.107</v>
      </c>
      <c r="M20" s="407">
        <v>0.3</v>
      </c>
      <c r="N20" s="404">
        <f>$D19*M20</f>
        <v>2566.6605</v>
      </c>
      <c r="O20" s="407">
        <v>0.2</v>
      </c>
      <c r="P20" s="404">
        <f>$D19*O20</f>
        <v>1711.107</v>
      </c>
      <c r="Q20" s="404"/>
      <c r="R20" s="404">
        <f>$D19*Q20</f>
        <v>0</v>
      </c>
      <c r="S20" s="404"/>
      <c r="T20" s="404">
        <f>$D19*S20</f>
        <v>0</v>
      </c>
      <c r="U20" s="404"/>
      <c r="V20" s="404">
        <f>$D19*U20</f>
        <v>0</v>
      </c>
      <c r="W20" s="404"/>
      <c r="X20" s="404">
        <f>$D19*W20</f>
        <v>0</v>
      </c>
      <c r="Y20" s="407"/>
      <c r="Z20" s="404">
        <f>$D19*Y20</f>
        <v>0</v>
      </c>
      <c r="AA20" s="407"/>
      <c r="AB20" s="45">
        <f>$D19*AA20</f>
        <v>0</v>
      </c>
      <c r="AD20" s="430">
        <f>AA20+Y20+W20+U20+S20+Q20+O20+M20+K20+I20+G20+E20</f>
        <v>0.99999999999999989</v>
      </c>
      <c r="AE20" s="435">
        <f>AB20+Z20+X20+V20+T20+R20+P20+N20+L20+J20+H20+F20</f>
        <v>8555.5349999999999</v>
      </c>
    </row>
    <row r="21" spans="1:31" s="40" customFormat="1" ht="9.9499999999999993" customHeight="1">
      <c r="A21" s="47"/>
      <c r="B21" s="48"/>
      <c r="C21" s="49"/>
      <c r="D21" s="50"/>
      <c r="E21" s="74"/>
      <c r="F21" s="52"/>
      <c r="G21" s="51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51"/>
      <c r="Z21" s="336"/>
      <c r="AA21" s="51"/>
      <c r="AB21" s="53"/>
      <c r="AD21" s="87"/>
    </row>
    <row r="22" spans="1:31" ht="9.9499999999999993" customHeight="1">
      <c r="A22" s="490" t="s">
        <v>31</v>
      </c>
      <c r="B22" s="491" t="str">
        <f>'Orçamento UFAL'!B62</f>
        <v>ALVENARIA/VEDAÇÃO/DIVISÓRIA</v>
      </c>
      <c r="C22" s="484">
        <f>D22/D58</f>
        <v>2.6698346403733211E-2</v>
      </c>
      <c r="D22" s="483">
        <f>'Orçamento UFAL'!I62</f>
        <v>26339.602599999998</v>
      </c>
      <c r="E22" s="523"/>
      <c r="F22" s="41"/>
      <c r="G22" s="411"/>
      <c r="H22" s="411"/>
      <c r="I22" s="413"/>
      <c r="J22" s="413"/>
      <c r="K22" s="422"/>
      <c r="L22" s="422"/>
      <c r="M22" s="422"/>
      <c r="N22" s="422"/>
      <c r="O22" s="422"/>
      <c r="P22" s="422"/>
      <c r="Q22" s="422"/>
      <c r="R22" s="422"/>
      <c r="S22" s="411"/>
      <c r="T22" s="413"/>
      <c r="U22" s="413"/>
      <c r="V22" s="413"/>
      <c r="W22" s="422"/>
      <c r="X22" s="407"/>
      <c r="Y22" s="404"/>
      <c r="Z22" s="407"/>
      <c r="AA22" s="404"/>
      <c r="AB22" s="43"/>
      <c r="AD22" s="73"/>
    </row>
    <row r="23" spans="1:31" ht="20.100000000000001" customHeight="1">
      <c r="A23" s="490"/>
      <c r="B23" s="491"/>
      <c r="C23" s="484"/>
      <c r="D23" s="483"/>
      <c r="E23" s="524"/>
      <c r="F23" s="404">
        <f>$D22*E23</f>
        <v>0</v>
      </c>
      <c r="G23" s="407">
        <v>0.2</v>
      </c>
      <c r="H23" s="404">
        <f>$D22*G23</f>
        <v>5267.9205199999997</v>
      </c>
      <c r="I23" s="407">
        <v>0.3</v>
      </c>
      <c r="J23" s="404">
        <f>$D22*I23</f>
        <v>7901.8807799999995</v>
      </c>
      <c r="K23" s="404"/>
      <c r="L23" s="404">
        <f>$D22*K23</f>
        <v>0</v>
      </c>
      <c r="M23" s="404"/>
      <c r="N23" s="404">
        <f>$D22*M23</f>
        <v>0</v>
      </c>
      <c r="O23" s="404"/>
      <c r="P23" s="404">
        <f>$D22*O23</f>
        <v>0</v>
      </c>
      <c r="Q23" s="404"/>
      <c r="R23" s="404">
        <f>$D22*Q23</f>
        <v>0</v>
      </c>
      <c r="S23" s="407">
        <v>0.2</v>
      </c>
      <c r="T23" s="404">
        <f>$D22*S23</f>
        <v>5267.9205199999997</v>
      </c>
      <c r="U23" s="407">
        <v>0.3</v>
      </c>
      <c r="V23" s="404">
        <f>$D22*U23</f>
        <v>7901.8807799999995</v>
      </c>
      <c r="W23" s="40"/>
      <c r="X23" s="404">
        <f>$D22*W23</f>
        <v>0</v>
      </c>
      <c r="Y23" s="528"/>
      <c r="Z23" s="404">
        <f>$D22*Y23</f>
        <v>0</v>
      </c>
      <c r="AA23" s="407"/>
      <c r="AB23" s="45">
        <f>$D22*AA23</f>
        <v>0</v>
      </c>
      <c r="AD23" s="430">
        <f>AA23+Y23+W23+U23+S23+Q23+O23+M23+K23+I23+G23+E23</f>
        <v>1</v>
      </c>
      <c r="AE23" s="435">
        <f>AB23+Z23+X23+V23+T23+R23+P23+N23+L23+J23+H23+F23</f>
        <v>26339.602599999998</v>
      </c>
    </row>
    <row r="24" spans="1:31" s="40" customFormat="1" ht="9.9499999999999993" customHeight="1">
      <c r="A24" s="47"/>
      <c r="B24" s="48"/>
      <c r="C24" s="49"/>
      <c r="D24" s="50"/>
      <c r="E24" s="74"/>
      <c r="F24" s="52"/>
      <c r="G24" s="51"/>
      <c r="H24" s="336"/>
      <c r="I24" s="336"/>
      <c r="J24" s="336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36"/>
      <c r="V24" s="336"/>
      <c r="W24" s="336"/>
      <c r="X24" s="336"/>
      <c r="Y24" s="51"/>
      <c r="Z24" s="336"/>
      <c r="AA24" s="51"/>
      <c r="AB24" s="53"/>
      <c r="AD24" s="87"/>
    </row>
    <row r="25" spans="1:31" ht="9.9499999999999993" customHeight="1">
      <c r="A25" s="490" t="s">
        <v>33</v>
      </c>
      <c r="B25" s="491" t="str">
        <f>'Orçamento UFAL'!B70</f>
        <v>ESQUADRIAS</v>
      </c>
      <c r="C25" s="484">
        <f>D25/D58</f>
        <v>9.1424048816841283E-2</v>
      </c>
      <c r="D25" s="483">
        <f>'Orçamento UFAL'!I70</f>
        <v>90195.590300000011</v>
      </c>
      <c r="E25" s="523" t="str">
        <f>IF(E26=0,"",1)</f>
        <v/>
      </c>
      <c r="F25" s="41"/>
      <c r="G25" s="42">
        <f>IF(G26=0,"",1)</f>
        <v>1</v>
      </c>
      <c r="H25" s="411"/>
      <c r="I25" s="413"/>
      <c r="J25" s="413"/>
      <c r="K25" s="413"/>
      <c r="L25" s="413"/>
      <c r="M25" s="413"/>
      <c r="N25" s="413"/>
      <c r="O25" s="413"/>
      <c r="P25" s="413"/>
      <c r="Q25" s="413"/>
      <c r="R25" s="413"/>
      <c r="S25" s="413"/>
      <c r="T25" s="413"/>
      <c r="U25" s="413"/>
      <c r="V25" s="413"/>
      <c r="W25" s="403"/>
      <c r="X25" s="403"/>
      <c r="Y25" s="422"/>
      <c r="Z25" s="423"/>
      <c r="AA25" s="421"/>
      <c r="AB25" s="426"/>
      <c r="AD25" s="73"/>
    </row>
    <row r="26" spans="1:31" ht="20.100000000000001" customHeight="1">
      <c r="A26" s="490"/>
      <c r="B26" s="491"/>
      <c r="C26" s="484"/>
      <c r="D26" s="483"/>
      <c r="E26" s="524"/>
      <c r="F26" s="404">
        <f>$D25*E26</f>
        <v>0</v>
      </c>
      <c r="G26" s="407">
        <v>0.1</v>
      </c>
      <c r="H26" s="404">
        <f>$D25*G26</f>
        <v>9019.5590300000022</v>
      </c>
      <c r="I26" s="407">
        <v>0.1</v>
      </c>
      <c r="J26" s="404">
        <f>$D25*I26</f>
        <v>9019.5590300000022</v>
      </c>
      <c r="K26" s="407">
        <v>0.1</v>
      </c>
      <c r="L26" s="404">
        <f>$D25*K26</f>
        <v>9019.5590300000022</v>
      </c>
      <c r="M26" s="407">
        <v>0.1</v>
      </c>
      <c r="N26" s="404">
        <f>$D25*M26</f>
        <v>9019.5590300000022</v>
      </c>
      <c r="O26" s="407">
        <v>0.2</v>
      </c>
      <c r="P26" s="404">
        <f>$D25*O26</f>
        <v>18039.118060000004</v>
      </c>
      <c r="Q26" s="407">
        <v>0.2</v>
      </c>
      <c r="R26" s="404">
        <f>$D25*Q26</f>
        <v>18039.118060000004</v>
      </c>
      <c r="S26" s="407">
        <v>0.1</v>
      </c>
      <c r="T26" s="404">
        <f>$D25*S26</f>
        <v>9019.5590300000022</v>
      </c>
      <c r="U26" s="407">
        <v>0.1</v>
      </c>
      <c r="V26" s="404">
        <f>$D25*U26</f>
        <v>9019.5590300000022</v>
      </c>
      <c r="W26" s="404"/>
      <c r="X26" s="404">
        <f>$D25*W26</f>
        <v>0</v>
      </c>
      <c r="Y26" s="407"/>
      <c r="Z26" s="404">
        <f>$D25*Y26</f>
        <v>0</v>
      </c>
      <c r="AA26" s="407"/>
      <c r="AB26" s="45">
        <f>$D25*AA26</f>
        <v>0</v>
      </c>
      <c r="AD26" s="430">
        <f>AA26+Y26+W26+U26+S26+Q26+O26+M26+K26+I26+G26+E26</f>
        <v>1</v>
      </c>
      <c r="AE26" s="435">
        <f>AB26+Z26+X26+V26+T26+R26+P26+N26+L26+J26+H26+F26</f>
        <v>90195.590300000025</v>
      </c>
    </row>
    <row r="27" spans="1:31" s="40" customFormat="1" ht="9.9499999999999993" customHeight="1">
      <c r="A27" s="47"/>
      <c r="B27" s="48"/>
      <c r="C27" s="49"/>
      <c r="D27" s="50"/>
      <c r="E27" s="74"/>
      <c r="F27" s="52"/>
      <c r="G27" s="51"/>
      <c r="H27" s="336"/>
      <c r="I27" s="336"/>
      <c r="J27" s="336"/>
      <c r="K27" s="336"/>
      <c r="L27" s="336"/>
      <c r="M27" s="336"/>
      <c r="N27" s="336"/>
      <c r="O27" s="336"/>
      <c r="P27" s="336"/>
      <c r="Q27" s="336"/>
      <c r="R27" s="336"/>
      <c r="S27" s="336"/>
      <c r="T27" s="336"/>
      <c r="U27" s="336"/>
      <c r="V27" s="336"/>
      <c r="W27" s="336"/>
      <c r="X27" s="336"/>
      <c r="Y27" s="51"/>
      <c r="Z27" s="336"/>
      <c r="AA27" s="51"/>
      <c r="AB27" s="53"/>
      <c r="AD27" s="87"/>
    </row>
    <row r="28" spans="1:31" ht="9.9499999999999993" customHeight="1">
      <c r="A28" s="490" t="s">
        <v>35</v>
      </c>
      <c r="B28" s="491" t="str">
        <f>'Orçamento UFAL'!B104</f>
        <v>COBERTURA</v>
      </c>
      <c r="C28" s="484">
        <f>D28/D58</f>
        <v>2.1233612457873495E-2</v>
      </c>
      <c r="D28" s="483">
        <f>'Orçamento UFAL'!I104</f>
        <v>20948.297900000001</v>
      </c>
      <c r="E28" s="523"/>
      <c r="F28" s="423"/>
      <c r="G28" s="411"/>
      <c r="H28" s="411"/>
      <c r="I28" s="413"/>
      <c r="J28" s="413"/>
      <c r="K28" s="413"/>
      <c r="L28" s="413"/>
      <c r="M28" s="413"/>
      <c r="N28" s="413"/>
      <c r="O28" s="413"/>
      <c r="P28" s="413"/>
      <c r="Q28" s="403"/>
      <c r="R28" s="403"/>
      <c r="S28" s="403"/>
      <c r="T28" s="403"/>
      <c r="U28" s="403"/>
      <c r="V28" s="403"/>
      <c r="W28" s="403"/>
      <c r="X28" s="403"/>
      <c r="Y28" s="403"/>
      <c r="Z28" s="423"/>
      <c r="AA28" s="421"/>
      <c r="AB28" s="426"/>
      <c r="AD28" s="73"/>
    </row>
    <row r="29" spans="1:31" ht="20.100000000000001" customHeight="1">
      <c r="A29" s="490"/>
      <c r="B29" s="491"/>
      <c r="C29" s="484"/>
      <c r="D29" s="483"/>
      <c r="E29" s="529"/>
      <c r="F29" s="404">
        <f>$D28*E29</f>
        <v>0</v>
      </c>
      <c r="G29" s="407">
        <v>0.1</v>
      </c>
      <c r="H29" s="404">
        <f>$D28*G29</f>
        <v>2094.8297900000002</v>
      </c>
      <c r="I29" s="407">
        <v>0.2</v>
      </c>
      <c r="J29" s="404">
        <f>$D28*I29</f>
        <v>4189.6595800000005</v>
      </c>
      <c r="K29" s="407">
        <v>0.3</v>
      </c>
      <c r="L29" s="404">
        <f>$D28*K29</f>
        <v>6284.4893700000002</v>
      </c>
      <c r="M29" s="407">
        <v>0.3</v>
      </c>
      <c r="N29" s="404">
        <f>$D28*M29</f>
        <v>6284.4893700000002</v>
      </c>
      <c r="O29" s="407">
        <v>0.1</v>
      </c>
      <c r="P29" s="404">
        <f>$D28*O29</f>
        <v>2094.8297900000002</v>
      </c>
      <c r="Q29" s="404"/>
      <c r="R29" s="404">
        <f>$D28*Q29</f>
        <v>0</v>
      </c>
      <c r="S29" s="404"/>
      <c r="T29" s="404">
        <f>$D28*S29</f>
        <v>0</v>
      </c>
      <c r="U29" s="404"/>
      <c r="V29" s="404">
        <f>$D28*U29</f>
        <v>0</v>
      </c>
      <c r="W29" s="404"/>
      <c r="X29" s="404">
        <f>$D28*W29</f>
        <v>0</v>
      </c>
      <c r="Y29" s="407"/>
      <c r="Z29" s="45">
        <f>$D28*Y29</f>
        <v>0</v>
      </c>
      <c r="AA29" s="407"/>
      <c r="AB29" s="45">
        <f>$D28*AA29</f>
        <v>0</v>
      </c>
      <c r="AD29" s="430">
        <f>AA29+Y29+W29+U29+S29+Q29+O29+M29+K29+I29+G29+E29</f>
        <v>0.99999999999999989</v>
      </c>
      <c r="AE29" s="435">
        <f>AB29+Z29+X29+V29+T29+R29+P29+N29+L29+J29+H29+F29</f>
        <v>20948.297900000001</v>
      </c>
    </row>
    <row r="30" spans="1:31" s="40" customFormat="1" ht="9.9499999999999993" customHeight="1">
      <c r="A30" s="47"/>
      <c r="B30" s="48"/>
      <c r="C30" s="49"/>
      <c r="D30" s="50"/>
      <c r="E30" s="74"/>
      <c r="F30" s="52"/>
      <c r="G30" s="51"/>
      <c r="H30" s="336"/>
      <c r="I30" s="336"/>
      <c r="J30" s="336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51"/>
      <c r="Z30" s="336"/>
      <c r="AA30" s="51"/>
      <c r="AB30" s="53"/>
      <c r="AD30" s="87"/>
    </row>
    <row r="31" spans="1:31" ht="9.9499999999999993" customHeight="1">
      <c r="A31" s="490" t="s">
        <v>36</v>
      </c>
      <c r="B31" s="491" t="str">
        <f>'Orçamento UFAL'!B111</f>
        <v xml:space="preserve">INSTALAÇÕES ELÉTRICAS </v>
      </c>
      <c r="C31" s="484">
        <f>D31/D58</f>
        <v>0.1209611058760913</v>
      </c>
      <c r="D31" s="483">
        <f>'Orçamento UFAL'!I111</f>
        <v>119335.76</v>
      </c>
      <c r="E31" s="523"/>
      <c r="F31" s="41"/>
      <c r="G31" s="42"/>
      <c r="H31" s="42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413"/>
      <c r="Z31" s="412"/>
      <c r="AA31" s="411"/>
      <c r="AB31" s="118"/>
      <c r="AD31" s="73"/>
    </row>
    <row r="32" spans="1:31">
      <c r="A32" s="490"/>
      <c r="B32" s="491"/>
      <c r="C32" s="484"/>
      <c r="D32" s="483"/>
      <c r="E32" s="524"/>
      <c r="F32" s="404">
        <f>$D31*E32</f>
        <v>0</v>
      </c>
      <c r="G32" s="407"/>
      <c r="H32" s="404">
        <f>$D31*G32</f>
        <v>0</v>
      </c>
      <c r="I32" s="407">
        <v>0.1</v>
      </c>
      <c r="J32" s="404">
        <f>$D31*I32</f>
        <v>11933.576000000001</v>
      </c>
      <c r="K32" s="407">
        <v>0.1</v>
      </c>
      <c r="L32" s="404">
        <f>$D31*K32</f>
        <v>11933.576000000001</v>
      </c>
      <c r="M32" s="407">
        <v>0.1</v>
      </c>
      <c r="N32" s="404">
        <f>$D31*M32</f>
        <v>11933.576000000001</v>
      </c>
      <c r="O32" s="407">
        <v>0.1</v>
      </c>
      <c r="P32" s="404">
        <f>$D31*O32</f>
        <v>11933.576000000001</v>
      </c>
      <c r="Q32" s="407">
        <v>0.1</v>
      </c>
      <c r="R32" s="404">
        <f>$D31*Q32</f>
        <v>11933.576000000001</v>
      </c>
      <c r="S32" s="407">
        <v>0.1</v>
      </c>
      <c r="T32" s="404">
        <f>$D31*S32</f>
        <v>11933.576000000001</v>
      </c>
      <c r="U32" s="407">
        <v>0.1</v>
      </c>
      <c r="V32" s="404">
        <f>$D31*U32</f>
        <v>11933.576000000001</v>
      </c>
      <c r="W32" s="407">
        <v>0.1</v>
      </c>
      <c r="X32" s="404">
        <f>$D31*W32</f>
        <v>11933.576000000001</v>
      </c>
      <c r="Y32" s="407">
        <v>0.1</v>
      </c>
      <c r="Z32" s="404">
        <f>$D31*Y32</f>
        <v>11933.576000000001</v>
      </c>
      <c r="AA32" s="407">
        <v>0.1</v>
      </c>
      <c r="AB32" s="45">
        <f>$D31*AA32</f>
        <v>11933.576000000001</v>
      </c>
      <c r="AD32" s="430">
        <f>AA32+Y32+W32+U32+S32+Q32+O32+M32+K32+I32+G32+E32</f>
        <v>0.99999999999999989</v>
      </c>
      <c r="AE32" s="435">
        <f>AB32+Z32+X32+V32+T32+R32+P32+N32+L32+J32+H32+F32</f>
        <v>119335.76000000001</v>
      </c>
    </row>
    <row r="33" spans="1:31" s="40" customFormat="1" ht="9.9499999999999993" customHeight="1">
      <c r="A33" s="47"/>
      <c r="B33" s="48"/>
      <c r="C33" s="49"/>
      <c r="D33" s="50"/>
      <c r="E33" s="74"/>
      <c r="F33" s="52"/>
      <c r="G33" s="51"/>
      <c r="H33" s="336"/>
      <c r="I33" s="336"/>
      <c r="J33" s="336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6"/>
      <c r="W33" s="336"/>
      <c r="X33" s="336"/>
      <c r="Y33" s="51"/>
      <c r="Z33" s="336"/>
      <c r="AA33" s="51"/>
      <c r="AB33" s="53"/>
      <c r="AD33" s="87"/>
    </row>
    <row r="34" spans="1:31" ht="9.9499999999999993" customHeight="1">
      <c r="A34" s="490" t="s">
        <v>37</v>
      </c>
      <c r="B34" s="491" t="str">
        <f>'Orçamento UFAL'!B136</f>
        <v>INSTALAÇÕES TELEFÔNICAS/LÓGICA</v>
      </c>
      <c r="C34" s="484">
        <f>D34/D58</f>
        <v>2.9187388892677473E-3</v>
      </c>
      <c r="D34" s="483">
        <f>'Orçamento UFAL'!I136</f>
        <v>2879.52</v>
      </c>
      <c r="E34" s="523"/>
      <c r="F34" s="41"/>
      <c r="G34" s="42"/>
      <c r="H34" s="42"/>
      <c r="I34" s="403"/>
      <c r="J34" s="403"/>
      <c r="K34" s="403"/>
      <c r="L34" s="403"/>
      <c r="M34" s="403"/>
      <c r="N34" s="403"/>
      <c r="O34" s="403"/>
      <c r="P34" s="403"/>
      <c r="Q34" s="403"/>
      <c r="R34" s="403"/>
      <c r="S34" s="403"/>
      <c r="T34" s="403"/>
      <c r="U34" s="413"/>
      <c r="V34" s="413"/>
      <c r="W34" s="413"/>
      <c r="X34" s="413"/>
      <c r="Y34" s="413"/>
      <c r="Z34" s="412"/>
      <c r="AA34" s="109"/>
      <c r="AB34" s="111"/>
      <c r="AD34" s="73"/>
    </row>
    <row r="35" spans="1:31">
      <c r="A35" s="490"/>
      <c r="B35" s="491"/>
      <c r="C35" s="484"/>
      <c r="D35" s="483"/>
      <c r="E35" s="524"/>
      <c r="F35" s="404">
        <f>$D34*E35</f>
        <v>0</v>
      </c>
      <c r="G35" s="407"/>
      <c r="H35" s="404">
        <f>$D34*G35</f>
        <v>0</v>
      </c>
      <c r="I35" s="404"/>
      <c r="J35" s="404">
        <f>$D34*I35</f>
        <v>0</v>
      </c>
      <c r="K35" s="404"/>
      <c r="L35" s="404">
        <f>$D34*K35</f>
        <v>0</v>
      </c>
      <c r="M35" s="404"/>
      <c r="N35" s="404">
        <f>$D34*M35</f>
        <v>0</v>
      </c>
      <c r="O35" s="404"/>
      <c r="P35" s="404">
        <f>$D34*O35</f>
        <v>0</v>
      </c>
      <c r="Q35" s="404"/>
      <c r="R35" s="404">
        <f>$D34*Q35</f>
        <v>0</v>
      </c>
      <c r="S35" s="404"/>
      <c r="T35" s="404">
        <f>$D34*S35</f>
        <v>0</v>
      </c>
      <c r="U35" s="407">
        <v>0.3</v>
      </c>
      <c r="V35" s="404">
        <f>$D34*U35</f>
        <v>863.85599999999999</v>
      </c>
      <c r="W35" s="407">
        <v>0.3</v>
      </c>
      <c r="X35" s="404">
        <f>$D34*W35</f>
        <v>863.85599999999999</v>
      </c>
      <c r="Y35" s="407">
        <v>0.3</v>
      </c>
      <c r="Z35" s="45">
        <f>$D34*Y35</f>
        <v>863.85599999999999</v>
      </c>
      <c r="AA35" s="407">
        <v>0.1</v>
      </c>
      <c r="AB35" s="45">
        <f>$D34*AA35</f>
        <v>287.952</v>
      </c>
      <c r="AD35" s="430">
        <f>AA35+Y35+W35+U35+S35+Q35+O35+M35+K35+I35+G35+E35</f>
        <v>1</v>
      </c>
      <c r="AE35" s="435">
        <f>AB35+Z35+X35+V35+T35+R35+P35+N35+L35+J35+H35+F35</f>
        <v>2879.52</v>
      </c>
    </row>
    <row r="36" spans="1:31" s="40" customFormat="1" ht="9.9499999999999993" customHeight="1">
      <c r="A36" s="47"/>
      <c r="B36" s="48"/>
      <c r="C36" s="49"/>
      <c r="D36" s="50"/>
      <c r="E36" s="74"/>
      <c r="F36" s="52"/>
      <c r="G36" s="51"/>
      <c r="H36" s="336"/>
      <c r="I36" s="336"/>
      <c r="J36" s="336"/>
      <c r="K36" s="336"/>
      <c r="L36" s="336"/>
      <c r="M36" s="336"/>
      <c r="N36" s="336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51"/>
      <c r="Z36" s="336"/>
      <c r="AA36" s="51"/>
      <c r="AB36" s="53"/>
      <c r="AD36" s="87"/>
    </row>
    <row r="37" spans="1:31" ht="9.9499999999999993" customHeight="1">
      <c r="A37" s="490" t="s">
        <v>38</v>
      </c>
      <c r="B37" s="491" t="str">
        <f>'Orçamento UFAL'!B140</f>
        <v>INSTALAÇÕES HIDRO-SANITÁRIAS</v>
      </c>
      <c r="C37" s="484">
        <f>D37/D58</f>
        <v>3.861777431869072E-2</v>
      </c>
      <c r="D37" s="483">
        <f>'Orçamento UFAL'!I140</f>
        <v>38098.870000000003</v>
      </c>
      <c r="E37" s="523"/>
      <c r="F37" s="41"/>
      <c r="G37" s="42"/>
      <c r="H37" s="411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03"/>
      <c r="T37" s="403"/>
      <c r="U37" s="403"/>
      <c r="V37" s="403"/>
      <c r="W37" s="413"/>
      <c r="X37" s="413"/>
      <c r="Y37" s="413"/>
      <c r="Z37" s="412"/>
      <c r="AA37" s="411"/>
      <c r="AB37" s="118"/>
      <c r="AD37" s="73"/>
    </row>
    <row r="38" spans="1:31">
      <c r="A38" s="490"/>
      <c r="B38" s="491"/>
      <c r="C38" s="484"/>
      <c r="D38" s="483"/>
      <c r="E38" s="524"/>
      <c r="F38" s="404">
        <f>$D37*E38</f>
        <v>0</v>
      </c>
      <c r="G38" s="407">
        <v>0.05</v>
      </c>
      <c r="H38" s="404">
        <f>$D37*G38</f>
        <v>1904.9435000000003</v>
      </c>
      <c r="I38" s="407">
        <v>0.15</v>
      </c>
      <c r="J38" s="404">
        <f>$D37*I38</f>
        <v>5714.8305</v>
      </c>
      <c r="K38" s="407">
        <v>0.15</v>
      </c>
      <c r="L38" s="404">
        <f>$D37*K38</f>
        <v>5714.8305</v>
      </c>
      <c r="M38" s="407">
        <v>0.15</v>
      </c>
      <c r="N38" s="404">
        <f>$D37*M38</f>
        <v>5714.8305</v>
      </c>
      <c r="O38" s="407">
        <v>0.1</v>
      </c>
      <c r="P38" s="404">
        <f>$D37*O38</f>
        <v>3809.8870000000006</v>
      </c>
      <c r="Q38" s="407">
        <v>0.1</v>
      </c>
      <c r="R38" s="404">
        <f>$D37*Q38</f>
        <v>3809.8870000000006</v>
      </c>
      <c r="S38" s="404"/>
      <c r="T38" s="404">
        <f>$D37*S38</f>
        <v>0</v>
      </c>
      <c r="U38" s="404"/>
      <c r="V38" s="404">
        <f>$D37*U38</f>
        <v>0</v>
      </c>
      <c r="W38" s="407">
        <v>0.1</v>
      </c>
      <c r="X38" s="404">
        <f>$D37*W38</f>
        <v>3809.8870000000006</v>
      </c>
      <c r="Y38" s="407">
        <v>0.1</v>
      </c>
      <c r="Z38" s="45">
        <f>$D37*Y38</f>
        <v>3809.8870000000006</v>
      </c>
      <c r="AA38" s="407">
        <v>0.1</v>
      </c>
      <c r="AB38" s="45">
        <f>$D37*AA38</f>
        <v>3809.8870000000006</v>
      </c>
      <c r="AD38" s="430">
        <f>AA38+Y38+W38+U38+S38+Q38+O38+M38+K38+I38+G38+E38</f>
        <v>1</v>
      </c>
      <c r="AE38" s="435">
        <f>AB38+Z38+X38+V38+T38+R38+P38+N38+L38+J38+H38+F38</f>
        <v>38098.870000000003</v>
      </c>
    </row>
    <row r="39" spans="1:31" s="40" customFormat="1" ht="9.9499999999999993" customHeight="1">
      <c r="A39" s="47"/>
      <c r="B39" s="48"/>
      <c r="C39" s="49"/>
      <c r="D39" s="50"/>
      <c r="E39" s="74"/>
      <c r="F39" s="52"/>
      <c r="G39" s="51"/>
      <c r="H39" s="336"/>
      <c r="I39" s="336"/>
      <c r="J39" s="336"/>
      <c r="K39" s="336"/>
      <c r="L39" s="336"/>
      <c r="M39" s="336"/>
      <c r="N39" s="336"/>
      <c r="O39" s="336"/>
      <c r="P39" s="443"/>
      <c r="Q39" s="336"/>
      <c r="R39" s="336"/>
      <c r="S39" s="336"/>
      <c r="T39" s="336"/>
      <c r="U39" s="336"/>
      <c r="V39" s="336"/>
      <c r="W39" s="336"/>
      <c r="X39" s="336"/>
      <c r="Y39" s="51"/>
      <c r="Z39" s="336"/>
      <c r="AA39" s="51"/>
      <c r="AB39" s="53"/>
      <c r="AD39" s="87"/>
    </row>
    <row r="40" spans="1:31" s="40" customFormat="1" ht="9.75" customHeight="1">
      <c r="A40" s="444"/>
      <c r="B40" s="441"/>
      <c r="C40" s="49"/>
      <c r="D40" s="50"/>
      <c r="E40" s="74"/>
      <c r="F40" s="442"/>
      <c r="G40" s="51"/>
      <c r="H40" s="443"/>
      <c r="I40" s="336"/>
      <c r="J40" s="443"/>
      <c r="K40" s="336"/>
      <c r="L40" s="443"/>
      <c r="M40" s="336"/>
      <c r="N40" s="443"/>
      <c r="O40" s="445"/>
      <c r="P40" s="446"/>
      <c r="Q40" s="445"/>
      <c r="R40" s="446"/>
      <c r="S40" s="445"/>
      <c r="T40" s="446"/>
      <c r="U40" s="445"/>
      <c r="V40" s="445"/>
      <c r="W40" s="336"/>
      <c r="X40" s="403"/>
      <c r="Y40" s="51"/>
      <c r="Z40" s="443"/>
      <c r="AA40" s="51"/>
      <c r="AB40" s="516"/>
      <c r="AD40" s="87"/>
    </row>
    <row r="41" spans="1:31" s="40" customFormat="1" ht="27" customHeight="1">
      <c r="A41" s="441" t="s">
        <v>3</v>
      </c>
      <c r="B41" s="441" t="str">
        <f>'Orçamento UFAL'!B160</f>
        <v>IMPERMEABILIZAÇÃO</v>
      </c>
      <c r="C41" s="440"/>
      <c r="D41" s="439">
        <f>'Orçamento UFAL'!I160</f>
        <v>2062.0500000000002</v>
      </c>
      <c r="E41" s="74"/>
      <c r="F41" s="442"/>
      <c r="G41" s="51"/>
      <c r="H41" s="443"/>
      <c r="I41" s="336"/>
      <c r="J41" s="443"/>
      <c r="K41" s="336"/>
      <c r="L41" s="443"/>
      <c r="M41" s="336"/>
      <c r="N41" s="404">
        <f>$D41*M41</f>
        <v>0</v>
      </c>
      <c r="O41" s="407">
        <v>0.2</v>
      </c>
      <c r="P41" s="404">
        <f>$D41*O41</f>
        <v>412.41000000000008</v>
      </c>
      <c r="Q41" s="407">
        <v>0.2</v>
      </c>
      <c r="R41" s="404">
        <f>$D41*Q41</f>
        <v>412.41000000000008</v>
      </c>
      <c r="S41" s="407">
        <v>0.3</v>
      </c>
      <c r="T41" s="404">
        <f>$D41*S41</f>
        <v>618.61500000000001</v>
      </c>
      <c r="U41" s="407">
        <v>0.3</v>
      </c>
      <c r="V41" s="404">
        <f>$D41*U41</f>
        <v>618.61500000000001</v>
      </c>
      <c r="W41" s="407"/>
      <c r="X41" s="404">
        <f>$D41*W41</f>
        <v>0</v>
      </c>
      <c r="Y41" s="51"/>
      <c r="Z41" s="404">
        <f>$D41*Y41</f>
        <v>0</v>
      </c>
      <c r="AA41" s="51"/>
      <c r="AB41" s="530">
        <f>$D41*AA41</f>
        <v>0</v>
      </c>
      <c r="AD41" s="87"/>
    </row>
    <row r="42" spans="1:31" s="40" customFormat="1" ht="15" customHeight="1">
      <c r="A42" s="47"/>
      <c r="B42" s="48"/>
      <c r="C42" s="49"/>
      <c r="D42" s="50"/>
      <c r="E42" s="74"/>
      <c r="F42" s="52"/>
      <c r="G42" s="51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51"/>
      <c r="Z42" s="336"/>
      <c r="AA42" s="51"/>
      <c r="AB42" s="517"/>
      <c r="AD42" s="87"/>
    </row>
    <row r="43" spans="1:31" ht="9.9499999999999993" customHeight="1">
      <c r="A43" s="490" t="s">
        <v>4</v>
      </c>
      <c r="B43" s="491" t="str">
        <f>'Orçamento UFAL'!B163</f>
        <v>INSTALAÇÃO DE COMBATE E INCÊNDIO  E PÂNICO</v>
      </c>
      <c r="C43" s="484">
        <f>D43/D58</f>
        <v>5.4083313683913805E-3</v>
      </c>
      <c r="D43" s="483">
        <f>'Orçamento UFAL'!I163</f>
        <v>5335.66</v>
      </c>
      <c r="E43" s="523"/>
      <c r="F43" s="41"/>
      <c r="G43" s="42"/>
      <c r="H43" s="42"/>
      <c r="I43" s="403"/>
      <c r="J43" s="403"/>
      <c r="K43" s="403"/>
      <c r="L43" s="403"/>
      <c r="M43" s="403"/>
      <c r="N43" s="403"/>
      <c r="O43" s="403"/>
      <c r="P43" s="403"/>
      <c r="Q43" s="403"/>
      <c r="R43" s="403"/>
      <c r="S43" s="403"/>
      <c r="T43" s="403"/>
      <c r="U43" s="403"/>
      <c r="V43" s="403"/>
      <c r="W43" s="403"/>
      <c r="X43" s="403"/>
      <c r="Y43" s="409"/>
      <c r="Z43" s="108"/>
      <c r="AA43" s="109"/>
      <c r="AB43" s="111"/>
      <c r="AD43" s="73"/>
    </row>
    <row r="44" spans="1:31" ht="20.100000000000001" customHeight="1">
      <c r="A44" s="490"/>
      <c r="B44" s="491"/>
      <c r="C44" s="484"/>
      <c r="D44" s="483"/>
      <c r="E44" s="524"/>
      <c r="F44" s="404">
        <f>$D43*E44</f>
        <v>0</v>
      </c>
      <c r="G44" s="407"/>
      <c r="H44" s="404">
        <f>$D43*G44</f>
        <v>0</v>
      </c>
      <c r="I44" s="404"/>
      <c r="J44" s="404">
        <f>$D43*I44</f>
        <v>0</v>
      </c>
      <c r="K44" s="404"/>
      <c r="L44" s="404">
        <f>$D43*K44</f>
        <v>0</v>
      </c>
      <c r="M44" s="404"/>
      <c r="N44" s="404">
        <f>$D43*M44</f>
        <v>0</v>
      </c>
      <c r="O44" s="404"/>
      <c r="P44" s="404">
        <f>$D43*O44</f>
        <v>0</v>
      </c>
      <c r="Q44" s="404"/>
      <c r="R44" s="404">
        <f>$D43*Q44</f>
        <v>0</v>
      </c>
      <c r="S44" s="404"/>
      <c r="T44" s="404">
        <f>$D43*S44</f>
        <v>0</v>
      </c>
      <c r="U44" s="404"/>
      <c r="V44" s="404">
        <f>$D43*U44</f>
        <v>0</v>
      </c>
      <c r="W44" s="404"/>
      <c r="X44" s="404">
        <f>$D43*W44</f>
        <v>0</v>
      </c>
      <c r="Y44" s="407">
        <v>0.5</v>
      </c>
      <c r="Z44" s="404">
        <f>$D43*Y44</f>
        <v>2667.83</v>
      </c>
      <c r="AA44" s="407">
        <v>0.5</v>
      </c>
      <c r="AB44" s="45">
        <f>$D43*AA44</f>
        <v>2667.83</v>
      </c>
      <c r="AD44" s="430">
        <f>AA44+Y44+W44+U44+S44+Q44+O44+M44+K44+I44+G44+E44</f>
        <v>1</v>
      </c>
      <c r="AE44" s="435">
        <f>AB44+Z44+X44+V44+T44+R44+P44+N44+L44+J44+H44+F44</f>
        <v>5335.66</v>
      </c>
    </row>
    <row r="45" spans="1:31" ht="9.9499999999999993" customHeight="1">
      <c r="A45" s="47"/>
      <c r="B45" s="48"/>
      <c r="C45" s="49"/>
      <c r="D45" s="50"/>
      <c r="E45" s="74"/>
      <c r="F45" s="52"/>
      <c r="G45" s="51"/>
      <c r="H45" s="336"/>
      <c r="I45" s="336"/>
      <c r="J45" s="336"/>
      <c r="K45" s="336"/>
      <c r="L45" s="336"/>
      <c r="M45" s="336"/>
      <c r="N45" s="336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51"/>
      <c r="Z45" s="336"/>
      <c r="AA45" s="51"/>
      <c r="AB45" s="53"/>
      <c r="AD45" s="87"/>
    </row>
    <row r="46" spans="1:31" ht="9.9499999999999993" customHeight="1">
      <c r="A46" s="496" t="s">
        <v>5</v>
      </c>
      <c r="B46" s="491" t="str">
        <f>'Orçamento UFAL'!B170</f>
        <v>REVESTIMENTOS</v>
      </c>
      <c r="C46" s="484">
        <f>D46/D58</f>
        <v>0.25838953197638254</v>
      </c>
      <c r="D46" s="483">
        <f>'Orçamento UFAL'!I170</f>
        <v>254917.56999999995</v>
      </c>
      <c r="E46" s="523"/>
      <c r="F46" s="41"/>
      <c r="G46" s="42"/>
      <c r="H46" s="411"/>
      <c r="I46" s="413"/>
      <c r="J46" s="413"/>
      <c r="K46" s="413"/>
      <c r="L46" s="413"/>
      <c r="M46" s="413"/>
      <c r="N46" s="413"/>
      <c r="O46" s="413"/>
      <c r="P46" s="413"/>
      <c r="Q46" s="413"/>
      <c r="R46" s="413"/>
      <c r="S46" s="413"/>
      <c r="T46" s="413"/>
      <c r="U46" s="413"/>
      <c r="V46" s="413"/>
      <c r="W46" s="413"/>
      <c r="X46" s="413"/>
      <c r="Y46" s="413"/>
      <c r="Z46" s="412"/>
      <c r="AA46" s="411"/>
      <c r="AB46" s="531"/>
      <c r="AD46" s="73"/>
    </row>
    <row r="47" spans="1:31" ht="20.100000000000001" customHeight="1">
      <c r="A47" s="496"/>
      <c r="B47" s="491"/>
      <c r="C47" s="484"/>
      <c r="D47" s="483"/>
      <c r="E47" s="524"/>
      <c r="F47" s="404">
        <f>$D46*E47</f>
        <v>0</v>
      </c>
      <c r="G47" s="407">
        <v>0.05</v>
      </c>
      <c r="H47" s="404">
        <f>$D46*G47</f>
        <v>12745.878499999999</v>
      </c>
      <c r="I47" s="407">
        <v>0.05</v>
      </c>
      <c r="J47" s="404">
        <f>$D46*I47</f>
        <v>12745.878499999999</v>
      </c>
      <c r="K47" s="407">
        <v>0.1</v>
      </c>
      <c r="L47" s="404">
        <f>$D46*K47</f>
        <v>25491.756999999998</v>
      </c>
      <c r="M47" s="407">
        <v>0.1</v>
      </c>
      <c r="N47" s="404">
        <f>$D46*M47</f>
        <v>25491.756999999998</v>
      </c>
      <c r="O47" s="407">
        <v>0.1</v>
      </c>
      <c r="P47" s="404">
        <f>$D46*O47</f>
        <v>25491.756999999998</v>
      </c>
      <c r="Q47" s="407">
        <v>0.1</v>
      </c>
      <c r="R47" s="404">
        <f>$D46*Q47</f>
        <v>25491.756999999998</v>
      </c>
      <c r="S47" s="407">
        <v>0.1</v>
      </c>
      <c r="T47" s="404">
        <f>$D46*S47</f>
        <v>25491.756999999998</v>
      </c>
      <c r="U47" s="407">
        <v>0.1</v>
      </c>
      <c r="V47" s="404">
        <f>$D46*U47</f>
        <v>25491.756999999998</v>
      </c>
      <c r="W47" s="407">
        <v>0.1</v>
      </c>
      <c r="X47" s="404">
        <f>$D46*W47</f>
        <v>25491.756999999998</v>
      </c>
      <c r="Y47" s="407">
        <v>0.15</v>
      </c>
      <c r="Z47" s="45">
        <f>$D46*Y47</f>
        <v>38237.635499999989</v>
      </c>
      <c r="AA47" s="528">
        <v>0.05</v>
      </c>
      <c r="AB47" s="45">
        <f>$D46*AA47</f>
        <v>12745.878499999999</v>
      </c>
      <c r="AD47" s="430">
        <f>AA47+Y47+W47+U47+S47+Q47+O47+M47+K47+I47+G47+E47</f>
        <v>1</v>
      </c>
      <c r="AE47" s="435">
        <f>AB47+Z47+X47+V47+T47+R47+P47+N47+L47+J47+H47+F47</f>
        <v>254917.56999999989</v>
      </c>
    </row>
    <row r="48" spans="1:31" ht="9.9499999999999993" customHeight="1">
      <c r="A48" s="47"/>
      <c r="B48" s="48"/>
      <c r="C48" s="49"/>
      <c r="D48" s="50"/>
      <c r="E48" s="74"/>
      <c r="F48" s="52"/>
      <c r="G48" s="51"/>
      <c r="H48" s="336"/>
      <c r="I48" s="336"/>
      <c r="J48" s="336"/>
      <c r="K48" s="336"/>
      <c r="L48" s="336"/>
      <c r="M48" s="336"/>
      <c r="N48" s="336"/>
      <c r="O48" s="336"/>
      <c r="P48" s="336"/>
      <c r="Q48" s="336"/>
      <c r="R48" s="336"/>
      <c r="S48" s="336"/>
      <c r="T48" s="336"/>
      <c r="U48" s="336"/>
      <c r="V48" s="336"/>
      <c r="W48" s="336"/>
      <c r="X48" s="336"/>
      <c r="Y48" s="51"/>
      <c r="Z48" s="336"/>
      <c r="AA48" s="51"/>
      <c r="AB48" s="53"/>
      <c r="AC48" s="40"/>
      <c r="AD48" s="87"/>
    </row>
    <row r="49" spans="1:31" ht="9.9499999999999993" customHeight="1">
      <c r="A49" s="490" t="s">
        <v>6</v>
      </c>
      <c r="B49" s="491" t="str">
        <f>'Orçamento UFAL'!B192</f>
        <v>PINTURA</v>
      </c>
      <c r="C49" s="484">
        <f>D49/D58</f>
        <v>0.11544733928198408</v>
      </c>
      <c r="D49" s="483">
        <f>'Orçamento UFAL'!I192</f>
        <v>113896.0815</v>
      </c>
      <c r="E49" s="523"/>
      <c r="F49" s="41"/>
      <c r="G49" s="42"/>
      <c r="H49" s="42"/>
      <c r="I49" s="413"/>
      <c r="J49" s="413"/>
      <c r="K49" s="413"/>
      <c r="L49" s="413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  <c r="X49" s="413"/>
      <c r="Y49" s="413"/>
      <c r="Z49" s="412"/>
      <c r="AA49" s="411"/>
      <c r="AB49" s="118"/>
      <c r="AD49" s="73"/>
    </row>
    <row r="50" spans="1:31" ht="20.100000000000001" customHeight="1">
      <c r="A50" s="490"/>
      <c r="B50" s="491"/>
      <c r="C50" s="484"/>
      <c r="D50" s="483"/>
      <c r="E50" s="524"/>
      <c r="F50" s="404">
        <f>$D49*E50</f>
        <v>0</v>
      </c>
      <c r="G50" s="407"/>
      <c r="H50" s="404">
        <f>$D49*G50</f>
        <v>0</v>
      </c>
      <c r="I50" s="407">
        <v>0.05</v>
      </c>
      <c r="J50" s="404">
        <f>$D49*I50</f>
        <v>5694.804075</v>
      </c>
      <c r="K50" s="407">
        <v>0.05</v>
      </c>
      <c r="L50" s="404">
        <f>$D49*K50</f>
        <v>5694.804075</v>
      </c>
      <c r="M50" s="407">
        <v>0.05</v>
      </c>
      <c r="N50" s="404">
        <f>$D49*M50</f>
        <v>5694.804075</v>
      </c>
      <c r="O50" s="407">
        <v>0.05</v>
      </c>
      <c r="P50" s="404">
        <f>$D49*O50</f>
        <v>5694.804075</v>
      </c>
      <c r="Q50" s="407">
        <v>0.1</v>
      </c>
      <c r="R50" s="404">
        <f>$D49*Q50</f>
        <v>11389.60815</v>
      </c>
      <c r="S50" s="407">
        <v>0.15</v>
      </c>
      <c r="T50" s="404">
        <f>$D49*S50</f>
        <v>17084.412225</v>
      </c>
      <c r="U50" s="407">
        <v>0.2</v>
      </c>
      <c r="V50" s="404">
        <f>$D49*U50</f>
        <v>22779.2163</v>
      </c>
      <c r="W50" s="407">
        <v>0.2</v>
      </c>
      <c r="X50" s="404">
        <f>$D49*W50</f>
        <v>22779.2163</v>
      </c>
      <c r="Y50" s="407">
        <v>0.1</v>
      </c>
      <c r="Z50" s="404">
        <f>$D49*Y50</f>
        <v>11389.60815</v>
      </c>
      <c r="AA50" s="407">
        <v>0.05</v>
      </c>
      <c r="AB50" s="45">
        <f>$D49*AA50</f>
        <v>5694.804075</v>
      </c>
      <c r="AD50" s="430">
        <f>AA50+Y50+W50+U50+S50+Q50+O50+M50+K50+I50+G50+E50</f>
        <v>1.0000000000000002</v>
      </c>
      <c r="AE50" s="435">
        <f>AB50+Z50+X50+V50+T50+R50+P50+N50+L50+J50+H50+F50</f>
        <v>113896.08149999997</v>
      </c>
    </row>
    <row r="51" spans="1:31" ht="9.9499999999999993" customHeight="1">
      <c r="A51" s="36"/>
      <c r="B51" s="58"/>
      <c r="C51" s="59"/>
      <c r="D51" s="60"/>
      <c r="E51" s="75"/>
      <c r="F51" s="76"/>
      <c r="G51" s="61"/>
      <c r="H51" s="408"/>
      <c r="I51" s="408"/>
      <c r="J51" s="408"/>
      <c r="K51" s="408"/>
      <c r="L51" s="408"/>
      <c r="M51" s="408"/>
      <c r="N51" s="408"/>
      <c r="O51" s="408"/>
      <c r="P51" s="408"/>
      <c r="Q51" s="408"/>
      <c r="R51" s="408"/>
      <c r="S51" s="408"/>
      <c r="T51" s="408"/>
      <c r="U51" s="408"/>
      <c r="V51" s="408"/>
      <c r="W51" s="408"/>
      <c r="X51" s="408"/>
      <c r="Y51" s="61"/>
      <c r="Z51" s="408"/>
      <c r="AA51" s="40"/>
      <c r="AB51" s="77"/>
      <c r="AD51" s="87"/>
    </row>
    <row r="52" spans="1:31" ht="9.9499999999999993" customHeight="1">
      <c r="A52" s="490" t="s">
        <v>7</v>
      </c>
      <c r="B52" s="491" t="str">
        <f>'Orçamento UFAL'!B203</f>
        <v>SERVIÇOS COMPLEMENTARES</v>
      </c>
      <c r="C52" s="484">
        <f>D52/D58</f>
        <v>3.7469957383220329E-2</v>
      </c>
      <c r="D52" s="482">
        <f>'Orçamento UFAL'!I203</f>
        <v>36966.476199999997</v>
      </c>
      <c r="E52" s="523"/>
      <c r="F52" s="41"/>
      <c r="G52" s="42" t="str">
        <f>IF(G53=0,"",1)</f>
        <v/>
      </c>
      <c r="H52" s="42"/>
      <c r="I52" s="403"/>
      <c r="J52" s="403"/>
      <c r="K52" s="403"/>
      <c r="L52" s="403"/>
      <c r="M52" s="403"/>
      <c r="N52" s="403"/>
      <c r="O52" s="413"/>
      <c r="P52" s="413"/>
      <c r="Q52" s="413"/>
      <c r="R52" s="413"/>
      <c r="S52" s="413"/>
      <c r="T52" s="413"/>
      <c r="U52" s="413"/>
      <c r="V52" s="413"/>
      <c r="W52" s="413" t="s">
        <v>512</v>
      </c>
      <c r="X52" s="412"/>
      <c r="Y52" s="411"/>
      <c r="Z52" s="532"/>
      <c r="AA52" s="434"/>
      <c r="AB52" s="118"/>
      <c r="AD52" s="73"/>
    </row>
    <row r="53" spans="1:31" ht="20.100000000000001" customHeight="1">
      <c r="A53" s="490"/>
      <c r="B53" s="491"/>
      <c r="C53" s="484"/>
      <c r="D53" s="482"/>
      <c r="E53" s="524"/>
      <c r="F53" s="404">
        <f>$D52*E53</f>
        <v>0</v>
      </c>
      <c r="G53" s="407"/>
      <c r="H53" s="404">
        <f>$D52*G53</f>
        <v>0</v>
      </c>
      <c r="I53" s="404"/>
      <c r="J53" s="404">
        <f>$D52*I53</f>
        <v>0</v>
      </c>
      <c r="K53" s="404"/>
      <c r="L53" s="404">
        <f>$D52*K53</f>
        <v>0</v>
      </c>
      <c r="M53" s="404"/>
      <c r="N53" s="404">
        <f>$D52*M53</f>
        <v>0</v>
      </c>
      <c r="O53" s="407">
        <v>0.05</v>
      </c>
      <c r="P53" s="404">
        <f>$D52*O53</f>
        <v>1848.3238099999999</v>
      </c>
      <c r="Q53" s="407">
        <v>0.05</v>
      </c>
      <c r="R53" s="404">
        <f>$D52*Q53</f>
        <v>1848.3238099999999</v>
      </c>
      <c r="S53" s="407">
        <v>0.1</v>
      </c>
      <c r="T53" s="404">
        <f>$D52*S53</f>
        <v>3696.6476199999997</v>
      </c>
      <c r="U53" s="407">
        <v>0.1</v>
      </c>
      <c r="V53" s="404">
        <f>$D52*U53</f>
        <v>3696.6476199999997</v>
      </c>
      <c r="W53" s="407">
        <v>0.15</v>
      </c>
      <c r="X53" s="404">
        <f>$D52*W53</f>
        <v>5544.9714299999996</v>
      </c>
      <c r="Y53" s="407">
        <v>0.15</v>
      </c>
      <c r="Z53" s="404">
        <f>$D52*Y53</f>
        <v>5544.9714299999996</v>
      </c>
      <c r="AA53" s="407">
        <v>0.4</v>
      </c>
      <c r="AB53" s="45">
        <f>$D52*AA53</f>
        <v>14786.590479999999</v>
      </c>
      <c r="AD53" s="430">
        <f>AA53+Y53+W53+U53+S53+Q53+O53+M53+K53+I53+G53+E53</f>
        <v>1</v>
      </c>
      <c r="AE53" s="435">
        <f>AB53+Z53+X53+V53+T53+R53+P53+N53+L53+J53+H53+F53</f>
        <v>36966.476199999997</v>
      </c>
    </row>
    <row r="54" spans="1:31" ht="9.9499999999999993" customHeight="1">
      <c r="A54" s="36"/>
      <c r="B54" s="58"/>
      <c r="C54" s="59"/>
      <c r="D54" s="60"/>
      <c r="E54" s="75"/>
      <c r="F54" s="76"/>
      <c r="G54" s="61"/>
      <c r="H54" s="408"/>
      <c r="I54" s="408"/>
      <c r="J54" s="408"/>
      <c r="K54" s="408"/>
      <c r="L54" s="408"/>
      <c r="M54" s="408"/>
      <c r="N54" s="408"/>
      <c r="O54" s="408"/>
      <c r="P54" s="408"/>
      <c r="Q54" s="408"/>
      <c r="R54" s="408"/>
      <c r="S54" s="408"/>
      <c r="T54" s="408"/>
      <c r="U54" s="408"/>
      <c r="V54" s="408"/>
      <c r="W54" s="408"/>
      <c r="X54" s="408"/>
      <c r="Y54" s="61"/>
      <c r="Z54" s="408"/>
      <c r="AA54" s="61"/>
      <c r="AB54" s="77"/>
      <c r="AD54" s="87"/>
    </row>
    <row r="55" spans="1:31" ht="9.9499999999999993" customHeight="1">
      <c r="A55" s="490" t="s">
        <v>513</v>
      </c>
      <c r="B55" s="491" t="str">
        <f>'Orçamento UFAL'!B215</f>
        <v>ADMINISTRAÇÃO LOCAL DA OBRA</v>
      </c>
      <c r="C55" s="484">
        <f>D55/D58</f>
        <v>0.17903220312745979</v>
      </c>
      <c r="D55" s="482">
        <f>'Orçamento UFAL'!I215</f>
        <v>176626.55999999997</v>
      </c>
      <c r="E55" s="525"/>
      <c r="F55" s="108"/>
      <c r="G55" s="109"/>
      <c r="H55" s="109"/>
      <c r="I55" s="409"/>
      <c r="J55" s="409"/>
      <c r="K55" s="409"/>
      <c r="L55" s="409"/>
      <c r="M55" s="409"/>
      <c r="N55" s="409"/>
      <c r="O55" s="409"/>
      <c r="P55" s="409"/>
      <c r="Q55" s="409"/>
      <c r="R55" s="409"/>
      <c r="S55" s="409"/>
      <c r="T55" s="409"/>
      <c r="U55" s="409"/>
      <c r="V55" s="409"/>
      <c r="W55" s="409"/>
      <c r="X55" s="409"/>
      <c r="Y55" s="409"/>
      <c r="Z55" s="108"/>
      <c r="AA55" s="109"/>
      <c r="AB55" s="111"/>
      <c r="AD55" s="87"/>
    </row>
    <row r="56" spans="1:31" ht="20.100000000000001" customHeight="1">
      <c r="A56" s="490"/>
      <c r="B56" s="491"/>
      <c r="C56" s="484"/>
      <c r="D56" s="482"/>
      <c r="E56" s="526">
        <v>8.5000000000000006E-2</v>
      </c>
      <c r="F56" s="404">
        <f>E56*D55</f>
        <v>15013.257599999999</v>
      </c>
      <c r="G56" s="103">
        <v>8.5000000000000006E-2</v>
      </c>
      <c r="H56" s="404">
        <f>G56*D55</f>
        <v>15013.257599999999</v>
      </c>
      <c r="I56" s="424">
        <v>8.3000000000000004E-2</v>
      </c>
      <c r="J56" s="404">
        <f>I56*D55</f>
        <v>14660.004479999998</v>
      </c>
      <c r="K56" s="424">
        <v>8.3000000000000004E-2</v>
      </c>
      <c r="L56" s="404">
        <f>K56*D55</f>
        <v>14660.004479999998</v>
      </c>
      <c r="M56" s="424">
        <v>8.3000000000000004E-2</v>
      </c>
      <c r="N56" s="404">
        <f>M56*D55</f>
        <v>14660.004479999998</v>
      </c>
      <c r="O56" s="424">
        <v>8.3000000000000004E-2</v>
      </c>
      <c r="P56" s="404">
        <f>O56*D55</f>
        <v>14660.004479999998</v>
      </c>
      <c r="Q56" s="424">
        <v>8.3000000000000004E-2</v>
      </c>
      <c r="R56" s="404">
        <f>Q56*D55</f>
        <v>14660.004479999998</v>
      </c>
      <c r="S56" s="424">
        <v>8.3000000000000004E-2</v>
      </c>
      <c r="T56" s="404">
        <f>S56*D55</f>
        <v>14660.004479999998</v>
      </c>
      <c r="U56" s="424">
        <v>8.3000000000000004E-2</v>
      </c>
      <c r="V56" s="404">
        <f>U56*D55</f>
        <v>14660.004479999998</v>
      </c>
      <c r="W56" s="424">
        <v>8.3000000000000004E-2</v>
      </c>
      <c r="X56" s="404">
        <f>W56*D55</f>
        <v>14660.004479999998</v>
      </c>
      <c r="Y56" s="424">
        <v>8.3000000000000004E-2</v>
      </c>
      <c r="Z56" s="404">
        <f>Y56*D55</f>
        <v>14660.004479999998</v>
      </c>
      <c r="AA56" s="424">
        <v>8.3000000000000004E-2</v>
      </c>
      <c r="AB56" s="45">
        <f>AA56*D55</f>
        <v>14660.004479999998</v>
      </c>
      <c r="AD56" s="430">
        <f>AA56+Y56+W56+U56+S56+Q56+O56+M56+K56+I56+G56+E56</f>
        <v>0.99999999999999989</v>
      </c>
      <c r="AE56" s="435">
        <f>AB56+Z56+X56+V56+T56+R56+P56+N56+L56+J56+H56+F56</f>
        <v>176626.56000000003</v>
      </c>
    </row>
    <row r="57" spans="1:31" ht="24.75" customHeight="1">
      <c r="A57" s="78"/>
      <c r="B57" s="79"/>
      <c r="C57" s="80"/>
      <c r="D57" s="62"/>
      <c r="E57" s="114"/>
      <c r="F57" s="115"/>
      <c r="G57" s="116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  <c r="T57" s="410"/>
      <c r="U57" s="410"/>
      <c r="V57" s="410"/>
      <c r="W57" s="410"/>
      <c r="X57" s="410"/>
      <c r="Y57" s="116"/>
      <c r="Z57" s="410"/>
      <c r="AA57" s="116"/>
      <c r="AB57" s="117"/>
      <c r="AD57" s="87"/>
    </row>
    <row r="58" spans="1:31" ht="20.100000000000001" customHeight="1">
      <c r="A58" s="494" t="s">
        <v>71</v>
      </c>
      <c r="B58" s="495"/>
      <c r="C58" s="495"/>
      <c r="D58" s="63">
        <f>SUM(D9:D56)</f>
        <v>986563.0702999999</v>
      </c>
      <c r="E58" s="533">
        <f>F58/$D$58</f>
        <v>6.4999749301887094E-2</v>
      </c>
      <c r="F58" s="64">
        <f>SUM(F9:F56)</f>
        <v>64126.352240000007</v>
      </c>
      <c r="G58" s="405">
        <f>H58/$D$58</f>
        <v>6.7024838645027091E-2</v>
      </c>
      <c r="H58" s="92">
        <f>SUM(H9:H56)</f>
        <v>66124.23060000001</v>
      </c>
      <c r="I58" s="405">
        <f>J58/$D$58</f>
        <v>7.457333662674806E-2</v>
      </c>
      <c r="J58" s="92">
        <f>SUM(J9:J56)</f>
        <v>73571.299945000006</v>
      </c>
      <c r="K58" s="405">
        <f>L58/$D$58</f>
        <v>8.1606670550234572E-2</v>
      </c>
      <c r="L58" s="92">
        <f>SUM(L9:L56)</f>
        <v>80510.127455000009</v>
      </c>
      <c r="M58" s="405">
        <f>N58/$D$58</f>
        <v>8.2473876637464083E-2</v>
      </c>
      <c r="N58" s="92">
        <f>SUM(N9:N56)</f>
        <v>81365.680955000003</v>
      </c>
      <c r="O58" s="405">
        <f>P58/$D$58</f>
        <v>8.6862989092974185E-2</v>
      </c>
      <c r="P58" s="92">
        <f>SUM(P9:P56)</f>
        <v>85695.817215000017</v>
      </c>
      <c r="Q58" s="405">
        <f>R58/$D$58</f>
        <v>8.8777582636827002E-2</v>
      </c>
      <c r="R58" s="92">
        <f>SUM(R9:R56)</f>
        <v>87584.684500000003</v>
      </c>
      <c r="S58" s="405">
        <f>T58/$D$58</f>
        <v>8.8967947936982511E-2</v>
      </c>
      <c r="T58" s="92">
        <f>SUM(T9:T56)</f>
        <v>87772.491875000007</v>
      </c>
      <c r="U58" s="405">
        <f>V58/$D$58</f>
        <v>9.8285771208235354E-2</v>
      </c>
      <c r="V58" s="92">
        <f>SUM(V9:V56)</f>
        <v>96965.112210000007</v>
      </c>
      <c r="W58" s="405">
        <f>X58/$D$58</f>
        <v>8.6242097207355831E-2</v>
      </c>
      <c r="X58" s="92">
        <f>SUM(X9:X56)</f>
        <v>85083.268210000009</v>
      </c>
      <c r="Y58" s="405">
        <f>Z58/$D58</f>
        <v>9.0321005562172235E-2</v>
      </c>
      <c r="Z58" s="92">
        <f>SUM(Z9:Z56)</f>
        <v>89107.368560000003</v>
      </c>
      <c r="AA58" s="405">
        <f>AB58/$D$58</f>
        <v>8.9864134594092163E-2</v>
      </c>
      <c r="AB58" s="534">
        <f>SUM(AB9:AB56)</f>
        <v>88656.636534999998</v>
      </c>
      <c r="AD58" s="88"/>
    </row>
    <row r="59" spans="1:31" ht="20.100000000000001" customHeight="1">
      <c r="A59" s="487" t="s">
        <v>471</v>
      </c>
      <c r="B59" s="488"/>
      <c r="C59" s="489"/>
      <c r="D59" s="63">
        <f>D58*0.27</f>
        <v>266372.02898100001</v>
      </c>
      <c r="E59" s="535"/>
      <c r="F59" s="64">
        <f>F58*0.27</f>
        <v>17314.115104800003</v>
      </c>
      <c r="G59" s="67"/>
      <c r="H59" s="93">
        <f>H58*0.27</f>
        <v>17853.542262000003</v>
      </c>
      <c r="I59" s="65"/>
      <c r="J59" s="93">
        <f>J58*0.27</f>
        <v>19864.250985150004</v>
      </c>
      <c r="K59" s="65"/>
      <c r="L59" s="93">
        <f>L58*0.27</f>
        <v>21737.734412850004</v>
      </c>
      <c r="M59" s="65"/>
      <c r="N59" s="93">
        <f>N58*0.27</f>
        <v>21968.733857850002</v>
      </c>
      <c r="O59" s="65"/>
      <c r="P59" s="93">
        <f>P58*0.27</f>
        <v>23137.870648050008</v>
      </c>
      <c r="Q59" s="65"/>
      <c r="R59" s="93">
        <f>R58*0.27</f>
        <v>23647.864815000001</v>
      </c>
      <c r="S59" s="65"/>
      <c r="T59" s="93">
        <f>T58*0.27</f>
        <v>23698.572806250002</v>
      </c>
      <c r="U59" s="65"/>
      <c r="V59" s="93">
        <f>V58*0.27</f>
        <v>26180.580296700002</v>
      </c>
      <c r="W59" s="65"/>
      <c r="X59" s="93">
        <f>X58*0.27</f>
        <v>22972.482416700004</v>
      </c>
      <c r="Y59" s="65"/>
      <c r="Z59" s="93">
        <f>Z58*0.27</f>
        <v>24058.989511200001</v>
      </c>
      <c r="AA59" s="67"/>
      <c r="AB59" s="536">
        <f>AB58*0.27</f>
        <v>23937.291864450002</v>
      </c>
      <c r="AD59" s="89"/>
    </row>
    <row r="60" spans="1:31" ht="20.100000000000001" customHeight="1">
      <c r="A60" s="487" t="s">
        <v>44</v>
      </c>
      <c r="B60" s="488"/>
      <c r="C60" s="489"/>
      <c r="D60" s="63"/>
      <c r="E60" s="535"/>
      <c r="F60" s="66">
        <f>SUM(F58:F59)</f>
        <v>81440.46734480001</v>
      </c>
      <c r="G60" s="67"/>
      <c r="H60" s="93">
        <f>SUM(H58:H59)</f>
        <v>83977.772862000013</v>
      </c>
      <c r="I60" s="65"/>
      <c r="J60" s="93">
        <f>SUM(J58:J59)</f>
        <v>93435.550930150013</v>
      </c>
      <c r="K60" s="425"/>
      <c r="L60" s="93">
        <f>SUM(L58:L59)</f>
        <v>102247.86186785001</v>
      </c>
      <c r="M60" s="425"/>
      <c r="N60" s="93">
        <f>SUM(N58:N59)</f>
        <v>103334.41481285001</v>
      </c>
      <c r="O60" s="425"/>
      <c r="P60" s="93">
        <f>SUM(P58:P59)</f>
        <v>108833.68786305003</v>
      </c>
      <c r="Q60" s="425"/>
      <c r="R60" s="93">
        <f>SUM(R58:R59)</f>
        <v>111232.54931500001</v>
      </c>
      <c r="S60" s="425"/>
      <c r="T60" s="93">
        <f>SUM(T58:T59)</f>
        <v>111471.06468125001</v>
      </c>
      <c r="U60" s="425"/>
      <c r="V60" s="93">
        <f>SUM(V58:V59)</f>
        <v>123145.69250670001</v>
      </c>
      <c r="W60" s="425"/>
      <c r="X60" s="93">
        <f>SUM(X58:X59)</f>
        <v>108055.75062670001</v>
      </c>
      <c r="Y60" s="65"/>
      <c r="Z60" s="93">
        <f>SUM(Z58:Z59)</f>
        <v>113166.3580712</v>
      </c>
      <c r="AA60" s="67"/>
      <c r="AB60" s="536">
        <f>SUM(AB58:AB59)</f>
        <v>112593.92839945</v>
      </c>
      <c r="AD60" s="46"/>
    </row>
    <row r="61" spans="1:31" ht="20.100000000000001" customHeight="1" thickBot="1">
      <c r="A61" s="485" t="s">
        <v>21</v>
      </c>
      <c r="B61" s="486"/>
      <c r="C61" s="486"/>
      <c r="D61" s="68">
        <f>D58+D59</f>
        <v>1252935.099281</v>
      </c>
      <c r="E61" s="537">
        <f>E58</f>
        <v>6.4999749301887094E-2</v>
      </c>
      <c r="F61" s="69">
        <f>F60</f>
        <v>81440.46734480001</v>
      </c>
      <c r="G61" s="406">
        <f>H61/$D61</f>
        <v>0.13202458794691418</v>
      </c>
      <c r="H61" s="105">
        <f>F61+H60</f>
        <v>165418.24020680002</v>
      </c>
      <c r="I61" s="406">
        <f>J61/$D61</f>
        <v>0.20659792457366222</v>
      </c>
      <c r="J61" s="105">
        <f>H61+J60</f>
        <v>258853.79113695002</v>
      </c>
      <c r="K61" s="406">
        <f>L61/$D61</f>
        <v>0.28820459512389679</v>
      </c>
      <c r="L61" s="105">
        <f>J61+L60</f>
        <v>361101.65300480003</v>
      </c>
      <c r="M61" s="406">
        <f>N61/$D61</f>
        <v>0.37067847176136087</v>
      </c>
      <c r="N61" s="105">
        <f>L61+N60</f>
        <v>464436.06781765004</v>
      </c>
      <c r="O61" s="406">
        <f>P61/$D61</f>
        <v>0.45754146085433506</v>
      </c>
      <c r="P61" s="105">
        <f>N61+P60</f>
        <v>573269.75568070007</v>
      </c>
      <c r="Q61" s="406">
        <f>R61/$D61</f>
        <v>0.546319043491162</v>
      </c>
      <c r="R61" s="105">
        <f>P61+R60</f>
        <v>684502.30499570002</v>
      </c>
      <c r="S61" s="406">
        <f>T61/$D61</f>
        <v>0.63528699142814449</v>
      </c>
      <c r="T61" s="105">
        <f>R61+T60</f>
        <v>795973.36967695004</v>
      </c>
      <c r="U61" s="406">
        <f>V61/$D61</f>
        <v>0.73357276263637994</v>
      </c>
      <c r="V61" s="105">
        <f>T61+V60</f>
        <v>919119.06218365009</v>
      </c>
      <c r="W61" s="406">
        <f>X61/$D61</f>
        <v>0.8198148598437357</v>
      </c>
      <c r="X61" s="105">
        <f>V61+X60</f>
        <v>1027174.8128103501</v>
      </c>
      <c r="Y61" s="406">
        <f>Z61/$D61</f>
        <v>0.91013586540590796</v>
      </c>
      <c r="Z61" s="105">
        <f>X61+Z60</f>
        <v>1140341.1708815501</v>
      </c>
      <c r="AA61" s="406">
        <f>AB61/$D61</f>
        <v>1</v>
      </c>
      <c r="AB61" s="538">
        <f>Z61+AB60</f>
        <v>1252935.099281</v>
      </c>
      <c r="AD61" s="90"/>
    </row>
    <row r="62" spans="1:31" ht="20.100000000000001" customHeight="1">
      <c r="A62" s="326"/>
      <c r="B62" s="326"/>
      <c r="C62" s="326"/>
      <c r="D62" s="327"/>
      <c r="E62" s="328"/>
      <c r="F62" s="115"/>
      <c r="G62" s="328"/>
      <c r="H62" s="329"/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8"/>
      <c r="Z62" s="330"/>
      <c r="AA62" s="328"/>
      <c r="AB62" s="330"/>
      <c r="AD62" s="90"/>
    </row>
    <row r="63" spans="1:31" ht="20.100000000000001" customHeight="1">
      <c r="A63" s="326"/>
      <c r="B63" s="326"/>
      <c r="C63" s="326"/>
      <c r="D63" s="327"/>
      <c r="E63" s="328"/>
      <c r="F63" s="115"/>
      <c r="G63" s="328"/>
      <c r="H63" s="329"/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8"/>
      <c r="Z63" s="330"/>
      <c r="AA63" s="328"/>
      <c r="AB63" s="330"/>
      <c r="AD63" s="90"/>
    </row>
    <row r="64" spans="1:31" ht="20.100000000000001" customHeight="1">
      <c r="A64" s="326"/>
      <c r="B64" s="326"/>
      <c r="C64" s="326"/>
      <c r="D64" s="327"/>
      <c r="E64" s="328"/>
      <c r="F64" s="115"/>
      <c r="G64" s="328"/>
      <c r="H64" s="329"/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8"/>
      <c r="Z64" s="330"/>
      <c r="AA64" s="328"/>
      <c r="AB64" s="330"/>
      <c r="AD64" s="90"/>
    </row>
    <row r="65" spans="1:30" ht="20.100000000000001" customHeight="1">
      <c r="A65" s="326"/>
      <c r="B65" s="331"/>
      <c r="C65" s="332" t="s">
        <v>359</v>
      </c>
      <c r="D65" s="331"/>
      <c r="E65" s="328"/>
      <c r="F65" s="115"/>
      <c r="G65" s="328"/>
      <c r="H65" s="329"/>
      <c r="I65" s="329"/>
      <c r="J65" s="329"/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8"/>
      <c r="Z65" s="330"/>
      <c r="AA65" s="328"/>
      <c r="AB65" s="330"/>
      <c r="AD65" s="90"/>
    </row>
    <row r="66" spans="1:30" ht="20.100000000000001" customHeight="1">
      <c r="A66" s="326"/>
      <c r="B66" s="331"/>
      <c r="C66" s="332" t="s">
        <v>357</v>
      </c>
      <c r="D66" s="331"/>
      <c r="E66" s="328"/>
      <c r="F66" s="115"/>
      <c r="G66" s="328"/>
      <c r="H66" s="329"/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8"/>
      <c r="Z66" s="330"/>
      <c r="AA66" s="328"/>
      <c r="AB66" s="330"/>
      <c r="AD66" s="90"/>
    </row>
    <row r="67" spans="1:30" ht="20.100000000000001" customHeight="1">
      <c r="A67" s="326"/>
      <c r="B67" s="331"/>
      <c r="C67" s="332" t="s">
        <v>360</v>
      </c>
      <c r="D67" s="331"/>
      <c r="E67" s="328"/>
      <c r="F67" s="115"/>
      <c r="G67" s="328"/>
      <c r="H67" s="329"/>
      <c r="I67" s="329"/>
      <c r="J67" s="329"/>
      <c r="K67" s="329"/>
      <c r="L67" s="329"/>
      <c r="M67" s="329"/>
      <c r="N67" s="329"/>
      <c r="O67" s="329"/>
      <c r="P67" s="329"/>
      <c r="Q67" s="329"/>
      <c r="R67" s="329"/>
      <c r="S67" s="329"/>
      <c r="T67" s="329"/>
      <c r="U67" s="329"/>
      <c r="V67" s="329"/>
      <c r="W67" s="329"/>
      <c r="X67" s="329"/>
      <c r="Y67" s="328"/>
      <c r="Z67" s="330"/>
      <c r="AA67" s="328"/>
      <c r="AB67" s="330"/>
      <c r="AD67" s="90"/>
    </row>
    <row r="68" spans="1:30" ht="24.75" customHeight="1">
      <c r="A68" s="326"/>
      <c r="B68" s="331"/>
      <c r="C68" s="325" t="s">
        <v>358</v>
      </c>
      <c r="D68" s="331"/>
      <c r="E68" s="328"/>
      <c r="F68" s="115"/>
      <c r="G68" s="328"/>
      <c r="H68" s="329"/>
      <c r="I68" s="329"/>
      <c r="J68" s="329"/>
      <c r="K68" s="329"/>
      <c r="L68" s="329"/>
      <c r="M68" s="329"/>
      <c r="N68" s="329"/>
      <c r="O68" s="329"/>
      <c r="P68" s="329"/>
      <c r="Q68" s="329"/>
      <c r="R68" s="329"/>
      <c r="S68" s="329"/>
      <c r="T68" s="329"/>
      <c r="U68" s="329"/>
      <c r="V68" s="329"/>
      <c r="W68" s="329"/>
      <c r="X68" s="329"/>
      <c r="Y68" s="328"/>
      <c r="Z68" s="330"/>
      <c r="AA68" s="328"/>
      <c r="AB68" s="330"/>
      <c r="AD68" s="90"/>
    </row>
    <row r="72" spans="1:30">
      <c r="AA72" s="106"/>
    </row>
    <row r="73" spans="1:30">
      <c r="B73" s="482"/>
    </row>
    <row r="74" spans="1:30">
      <c r="B74" s="482"/>
    </row>
  </sheetData>
  <dataConsolidate/>
  <mergeCells count="78">
    <mergeCell ref="Q7:R7"/>
    <mergeCell ref="S7:T7"/>
    <mergeCell ref="O7:P7"/>
    <mergeCell ref="U7:V7"/>
    <mergeCell ref="W7:X7"/>
    <mergeCell ref="A59:C59"/>
    <mergeCell ref="A43:A44"/>
    <mergeCell ref="B43:B44"/>
    <mergeCell ref="C43:C44"/>
    <mergeCell ref="A58:C58"/>
    <mergeCell ref="B46:B47"/>
    <mergeCell ref="A46:A47"/>
    <mergeCell ref="C46:C47"/>
    <mergeCell ref="A55:A56"/>
    <mergeCell ref="B55:B56"/>
    <mergeCell ref="C55:C56"/>
    <mergeCell ref="B52:B53"/>
    <mergeCell ref="A52:A53"/>
    <mergeCell ref="A49:A50"/>
    <mergeCell ref="B49:B50"/>
    <mergeCell ref="C25:C26"/>
    <mergeCell ref="B37:B38"/>
    <mergeCell ref="B28:B29"/>
    <mergeCell ref="C28:C29"/>
    <mergeCell ref="A19:A20"/>
    <mergeCell ref="B19:B20"/>
    <mergeCell ref="C19:C20"/>
    <mergeCell ref="A22:A23"/>
    <mergeCell ref="B22:B23"/>
    <mergeCell ref="C22:C23"/>
    <mergeCell ref="C37:C38"/>
    <mergeCell ref="D13:D14"/>
    <mergeCell ref="C13:C14"/>
    <mergeCell ref="B13:B14"/>
    <mergeCell ref="A13:A14"/>
    <mergeCell ref="AA7:AB7"/>
    <mergeCell ref="A7:D7"/>
    <mergeCell ref="B10:B11"/>
    <mergeCell ref="C10:C11"/>
    <mergeCell ref="D10:D11"/>
    <mergeCell ref="E7:F7"/>
    <mergeCell ref="G7:H7"/>
    <mergeCell ref="Y7:Z7"/>
    <mergeCell ref="A10:A11"/>
    <mergeCell ref="I7:J7"/>
    <mergeCell ref="K7:L7"/>
    <mergeCell ref="M7:N7"/>
    <mergeCell ref="D16:D17"/>
    <mergeCell ref="D37:D38"/>
    <mergeCell ref="D43:D44"/>
    <mergeCell ref="D28:D29"/>
    <mergeCell ref="D34:D35"/>
    <mergeCell ref="D31:D32"/>
    <mergeCell ref="D19:D20"/>
    <mergeCell ref="D22:D23"/>
    <mergeCell ref="D25:D26"/>
    <mergeCell ref="B73:B74"/>
    <mergeCell ref="A61:C61"/>
    <mergeCell ref="A60:C60"/>
    <mergeCell ref="A16:A17"/>
    <mergeCell ref="B16:B17"/>
    <mergeCell ref="C16:C17"/>
    <mergeCell ref="A34:A35"/>
    <mergeCell ref="B34:B35"/>
    <mergeCell ref="C34:C35"/>
    <mergeCell ref="A28:A29"/>
    <mergeCell ref="A31:A32"/>
    <mergeCell ref="B31:B32"/>
    <mergeCell ref="C31:C32"/>
    <mergeCell ref="A37:A38"/>
    <mergeCell ref="A25:A26"/>
    <mergeCell ref="B25:B26"/>
    <mergeCell ref="D55:D56"/>
    <mergeCell ref="D46:D47"/>
    <mergeCell ref="D49:D50"/>
    <mergeCell ref="D52:D53"/>
    <mergeCell ref="C52:C53"/>
    <mergeCell ref="C49:C50"/>
  </mergeCells>
  <phoneticPr fontId="0" type="noConversion"/>
  <conditionalFormatting sqref="AD49 AD52 E55:AB55 E46:AA46 E49:AB49 AD46 AD10 AD13 AD16 AD19 AD22 AD25 AD28 AD31 AD34 AD37 AD43 J10:AB10 AB22 E19:AB19 E16:AB16 H13:AB13 E28:AB28 E31:AB31 E34:AB34 E37:AB37 E43:AB43 E13:F13 E25:AB25 E22:W22 E10:H10 AB52 E52:Y52">
    <cfRule type="cellIs" dxfId="11" priority="110" operator="equal">
      <formula>1</formula>
    </cfRule>
  </conditionalFormatting>
  <conditionalFormatting sqref="AD11:AE11 AD14:AE14 AD17:AE17 AD20:AE20 AD23:AE23 AD26:AE26 AD29:AE29 AD32:AE32 AD35:AE35 AD38:AE38 AD44:AE44 AD47:AE47 AD50:AE50 AD53:AE53 AD56:AE56">
    <cfRule type="cellIs" dxfId="10" priority="101" operator="equal">
      <formula>0</formula>
    </cfRule>
    <cfRule type="cellIs" dxfId="9" priority="104" operator="lessThan">
      <formula>1</formula>
    </cfRule>
    <cfRule type="cellIs" dxfId="8" priority="105" operator="greaterThan">
      <formula>1</formula>
    </cfRule>
  </conditionalFormatting>
  <conditionalFormatting sqref="AE11 AD14:AE14 AD17:AE17 AD20:AE20 AD23:AE23 AD26:AE26 AD29:AE29 AD32:AE32 AD35:AE35 AD38:AE38 AD44:AE44 AD47:AE47 AD50:AE50 AD53:AE53 AD56:AE56">
    <cfRule type="cellIs" dxfId="7" priority="102" operator="lessThan">
      <formula>1</formula>
    </cfRule>
    <cfRule type="cellIs" dxfId="6" priority="103" operator="greaterThan">
      <formula>1</formula>
    </cfRule>
  </conditionalFormatting>
  <conditionalFormatting sqref="AE13">
    <cfRule type="cellIs" dxfId="5" priority="2" operator="equal">
      <formula>0</formula>
    </cfRule>
    <cfRule type="cellIs" dxfId="4" priority="5" operator="lessThan">
      <formula>1</formula>
    </cfRule>
    <cfRule type="cellIs" dxfId="3" priority="6" operator="greaterThan">
      <formula>1</formula>
    </cfRule>
  </conditionalFormatting>
  <conditionalFormatting sqref="AE13">
    <cfRule type="cellIs" dxfId="2" priority="3" operator="lessThan">
      <formula>1</formula>
    </cfRule>
    <cfRule type="cellIs" dxfId="1" priority="4" operator="greaterThan">
      <formula>1</formula>
    </cfRule>
  </conditionalFormatting>
  <conditionalFormatting sqref="X40">
    <cfRule type="cellIs" dxfId="0" priority="1" operator="equal">
      <formula>1</formula>
    </cfRule>
  </conditionalFormatting>
  <pageMargins left="0.51181102362204722" right="0.51181102362204722" top="0.78740157480314965" bottom="0.78740157480314965" header="0.31496062992125984" footer="0.31496062992125984"/>
  <pageSetup scale="36" orientation="landscape" r:id="rId1"/>
  <rowBreaks count="1" manualBreakCount="1">
    <brk id="69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H63"/>
  <sheetViews>
    <sheetView zoomScale="70" zoomScaleNormal="70" workbookViewId="0">
      <selection activeCell="B4" sqref="B2:B4"/>
    </sheetView>
  </sheetViews>
  <sheetFormatPr defaultRowHeight="12"/>
  <cols>
    <col min="1" max="1" width="2.875" customWidth="1"/>
    <col min="2" max="2" width="70.75" customWidth="1"/>
    <col min="3" max="3" width="9.75" bestFit="1" customWidth="1"/>
    <col min="4" max="4" width="12" bestFit="1" customWidth="1"/>
    <col min="5" max="5" width="8.625" bestFit="1" customWidth="1"/>
    <col min="6" max="6" width="11.75" bestFit="1" customWidth="1"/>
    <col min="7" max="7" width="26.125" customWidth="1"/>
    <col min="8" max="8" width="23.25" customWidth="1"/>
  </cols>
  <sheetData>
    <row r="2" spans="2:8" s="307" customFormat="1" ht="15">
      <c r="B2" s="121" t="s">
        <v>47</v>
      </c>
      <c r="C2" s="122"/>
      <c r="D2" s="122"/>
    </row>
    <row r="3" spans="2:8" s="307" customFormat="1" ht="15">
      <c r="B3" s="121" t="s">
        <v>45</v>
      </c>
      <c r="C3" s="122"/>
      <c r="D3" s="122"/>
    </row>
    <row r="4" spans="2:8" s="307" customFormat="1" ht="15">
      <c r="B4" s="121" t="s">
        <v>88</v>
      </c>
      <c r="C4" s="122"/>
      <c r="D4" s="122"/>
    </row>
    <row r="5" spans="2:8" s="307" customFormat="1"/>
    <row r="6" spans="2:8" ht="15.75" customHeight="1"/>
    <row r="8" spans="2:8" ht="15">
      <c r="B8" s="303"/>
      <c r="C8" s="303"/>
      <c r="D8" s="303"/>
      <c r="E8" s="303"/>
      <c r="F8" s="303"/>
      <c r="G8" s="303"/>
      <c r="H8" s="303"/>
    </row>
    <row r="9" spans="2:8" ht="15">
      <c r="B9" s="303"/>
      <c r="C9" s="303"/>
      <c r="D9" s="303"/>
      <c r="E9" s="303"/>
      <c r="F9" s="303"/>
      <c r="G9" s="303"/>
      <c r="H9" s="303"/>
    </row>
    <row r="10" spans="2:8" ht="15">
      <c r="B10" s="497" t="s">
        <v>208</v>
      </c>
      <c r="C10" s="498"/>
      <c r="D10" s="498"/>
      <c r="E10" s="498"/>
      <c r="F10" s="498"/>
      <c r="G10" s="498"/>
      <c r="H10" s="499"/>
    </row>
    <row r="11" spans="2:8" ht="15">
      <c r="B11" s="497" t="s">
        <v>341</v>
      </c>
      <c r="C11" s="498"/>
      <c r="D11" s="498"/>
      <c r="E11" s="498"/>
      <c r="F11" s="498"/>
      <c r="G11" s="498"/>
      <c r="H11" s="499"/>
    </row>
    <row r="12" spans="2:8" ht="31.5">
      <c r="B12" s="304" t="s">
        <v>22</v>
      </c>
      <c r="C12" s="304" t="s">
        <v>121</v>
      </c>
      <c r="D12" s="304" t="s">
        <v>122</v>
      </c>
      <c r="E12" s="304" t="s">
        <v>23</v>
      </c>
      <c r="F12" s="309" t="s">
        <v>24</v>
      </c>
      <c r="G12" s="310" t="s">
        <v>110</v>
      </c>
      <c r="H12" s="311" t="s">
        <v>111</v>
      </c>
    </row>
    <row r="13" spans="2:8" ht="30">
      <c r="B13" s="319" t="s">
        <v>342</v>
      </c>
      <c r="C13" s="312" t="s">
        <v>124</v>
      </c>
      <c r="D13" s="306" t="s">
        <v>343</v>
      </c>
      <c r="E13" s="314" t="s">
        <v>27</v>
      </c>
      <c r="F13" s="315">
        <v>1</v>
      </c>
      <c r="G13" s="315">
        <v>265.49</v>
      </c>
      <c r="H13" s="317">
        <v>265.49</v>
      </c>
    </row>
    <row r="14" spans="2:8" ht="30">
      <c r="B14" s="312" t="s">
        <v>344</v>
      </c>
      <c r="C14" s="312" t="s">
        <v>124</v>
      </c>
      <c r="D14" s="305" t="s">
        <v>345</v>
      </c>
      <c r="E14" s="314" t="s">
        <v>27</v>
      </c>
      <c r="F14" s="315">
        <v>1</v>
      </c>
      <c r="G14" s="321">
        <v>89.28</v>
      </c>
      <c r="H14" s="317">
        <v>89.28</v>
      </c>
    </row>
    <row r="15" spans="2:8" ht="15">
      <c r="B15" s="312" t="s">
        <v>346</v>
      </c>
      <c r="C15" s="312" t="s">
        <v>124</v>
      </c>
      <c r="D15" s="305">
        <v>73486</v>
      </c>
      <c r="E15" s="314" t="s">
        <v>2</v>
      </c>
      <c r="F15" s="315">
        <v>5</v>
      </c>
      <c r="G15" s="316">
        <v>21.09</v>
      </c>
      <c r="H15" s="317">
        <v>105.45</v>
      </c>
    </row>
    <row r="16" spans="2:8" ht="15">
      <c r="B16" s="497"/>
      <c r="C16" s="498"/>
      <c r="D16" s="499"/>
      <c r="E16" s="318"/>
      <c r="F16" s="500" t="s">
        <v>207</v>
      </c>
      <c r="G16" s="500"/>
      <c r="H16" s="318">
        <v>460.21999999999997</v>
      </c>
    </row>
    <row r="17" spans="2:8" ht="15">
      <c r="B17" s="303"/>
      <c r="C17" s="303"/>
      <c r="D17" s="303"/>
      <c r="E17" s="303"/>
      <c r="F17" s="303"/>
      <c r="G17" s="303"/>
      <c r="H17" s="303"/>
    </row>
    <row r="18" spans="2:8" ht="15">
      <c r="B18" s="303"/>
      <c r="C18" s="303"/>
      <c r="D18" s="303"/>
      <c r="E18" s="303"/>
      <c r="F18" s="303"/>
      <c r="G18" s="303"/>
      <c r="H18" s="303"/>
    </row>
    <row r="19" spans="2:8" ht="15">
      <c r="B19" s="497" t="s">
        <v>235</v>
      </c>
      <c r="C19" s="498"/>
      <c r="D19" s="498"/>
      <c r="E19" s="498"/>
      <c r="F19" s="498"/>
      <c r="G19" s="498"/>
      <c r="H19" s="499"/>
    </row>
    <row r="20" spans="2:8" ht="15">
      <c r="B20" s="497" t="s">
        <v>347</v>
      </c>
      <c r="C20" s="498"/>
      <c r="D20" s="498"/>
      <c r="E20" s="498"/>
      <c r="F20" s="498"/>
      <c r="G20" s="498"/>
      <c r="H20" s="499"/>
    </row>
    <row r="21" spans="2:8" ht="31.5">
      <c r="B21" s="308" t="s">
        <v>22</v>
      </c>
      <c r="C21" s="308" t="s">
        <v>121</v>
      </c>
      <c r="D21" s="308" t="s">
        <v>122</v>
      </c>
      <c r="E21" s="308" t="s">
        <v>23</v>
      </c>
      <c r="F21" s="309" t="s">
        <v>24</v>
      </c>
      <c r="G21" s="310" t="s">
        <v>110</v>
      </c>
      <c r="H21" s="311" t="s">
        <v>111</v>
      </c>
    </row>
    <row r="22" spans="2:8" ht="30">
      <c r="B22" s="319" t="s">
        <v>348</v>
      </c>
      <c r="C22" s="312" t="s">
        <v>124</v>
      </c>
      <c r="D22" s="320" t="s">
        <v>349</v>
      </c>
      <c r="E22" s="314" t="s">
        <v>27</v>
      </c>
      <c r="F22" s="315">
        <v>1</v>
      </c>
      <c r="G22" s="315">
        <v>283.58999999999997</v>
      </c>
      <c r="H22" s="317">
        <v>283.58999999999997</v>
      </c>
    </row>
    <row r="23" spans="2:8" ht="30">
      <c r="B23" s="312" t="s">
        <v>344</v>
      </c>
      <c r="C23" s="312" t="s">
        <v>124</v>
      </c>
      <c r="D23" s="320" t="s">
        <v>345</v>
      </c>
      <c r="E23" s="314" t="s">
        <v>27</v>
      </c>
      <c r="F23" s="315">
        <v>1</v>
      </c>
      <c r="G23" s="321">
        <v>89.28</v>
      </c>
      <c r="H23" s="317">
        <v>89.28</v>
      </c>
    </row>
    <row r="24" spans="2:8" ht="15">
      <c r="B24" s="312" t="s">
        <v>346</v>
      </c>
      <c r="C24" s="312" t="s">
        <v>124</v>
      </c>
      <c r="D24" s="313">
        <v>73486</v>
      </c>
      <c r="E24" s="314" t="s">
        <v>2</v>
      </c>
      <c r="F24" s="315">
        <v>5.0999999999999996</v>
      </c>
      <c r="G24" s="316">
        <v>21.09</v>
      </c>
      <c r="H24" s="317">
        <v>107.559</v>
      </c>
    </row>
    <row r="25" spans="2:8" ht="15">
      <c r="B25" s="497"/>
      <c r="C25" s="498"/>
      <c r="D25" s="499"/>
      <c r="E25" s="318"/>
      <c r="F25" s="500" t="s">
        <v>207</v>
      </c>
      <c r="G25" s="500"/>
      <c r="H25" s="318">
        <v>480.42899999999997</v>
      </c>
    </row>
    <row r="26" spans="2:8" ht="15">
      <c r="B26" s="303"/>
      <c r="C26" s="303"/>
      <c r="D26" s="303"/>
      <c r="E26" s="303"/>
      <c r="F26" s="303"/>
      <c r="G26" s="303"/>
      <c r="H26" s="303"/>
    </row>
    <row r="27" spans="2:8" ht="15">
      <c r="B27" s="303"/>
      <c r="C27" s="303"/>
      <c r="D27" s="303"/>
      <c r="E27" s="303"/>
      <c r="F27" s="303"/>
      <c r="G27" s="303"/>
      <c r="H27" s="303"/>
    </row>
    <row r="28" spans="2:8" ht="15">
      <c r="B28" s="497" t="s">
        <v>237</v>
      </c>
      <c r="C28" s="498"/>
      <c r="D28" s="498"/>
      <c r="E28" s="498"/>
      <c r="F28" s="498"/>
      <c r="G28" s="498"/>
      <c r="H28" s="499"/>
    </row>
    <row r="29" spans="2:8" ht="15">
      <c r="B29" s="497" t="s">
        <v>350</v>
      </c>
      <c r="C29" s="498"/>
      <c r="D29" s="498"/>
      <c r="E29" s="498"/>
      <c r="F29" s="498"/>
      <c r="G29" s="498"/>
      <c r="H29" s="499"/>
    </row>
    <row r="30" spans="2:8" ht="31.5">
      <c r="B30" s="308" t="s">
        <v>22</v>
      </c>
      <c r="C30" s="308" t="s">
        <v>121</v>
      </c>
      <c r="D30" s="308" t="s">
        <v>122</v>
      </c>
      <c r="E30" s="308" t="s">
        <v>23</v>
      </c>
      <c r="F30" s="309" t="s">
        <v>24</v>
      </c>
      <c r="G30" s="310" t="s">
        <v>110</v>
      </c>
      <c r="H30" s="311" t="s">
        <v>111</v>
      </c>
    </row>
    <row r="31" spans="2:8" ht="30">
      <c r="B31" s="319" t="s">
        <v>351</v>
      </c>
      <c r="C31" s="312" t="s">
        <v>124</v>
      </c>
      <c r="D31" s="320" t="s">
        <v>352</v>
      </c>
      <c r="E31" s="314" t="s">
        <v>27</v>
      </c>
      <c r="F31" s="315">
        <v>1</v>
      </c>
      <c r="G31" s="315">
        <v>395.37</v>
      </c>
      <c r="H31" s="317">
        <v>395.37</v>
      </c>
    </row>
    <row r="32" spans="2:8" ht="30">
      <c r="B32" s="312" t="s">
        <v>344</v>
      </c>
      <c r="C32" s="312" t="s">
        <v>124</v>
      </c>
      <c r="D32" s="320" t="s">
        <v>345</v>
      </c>
      <c r="E32" s="314" t="s">
        <v>27</v>
      </c>
      <c r="F32" s="315">
        <v>1</v>
      </c>
      <c r="G32" s="321">
        <v>89.28</v>
      </c>
      <c r="H32" s="317">
        <v>89.28</v>
      </c>
    </row>
    <row r="33" spans="2:8" ht="15">
      <c r="B33" s="312" t="s">
        <v>346</v>
      </c>
      <c r="C33" s="312" t="s">
        <v>124</v>
      </c>
      <c r="D33" s="313">
        <v>73486</v>
      </c>
      <c r="E33" s="314" t="s">
        <v>2</v>
      </c>
      <c r="F33" s="315">
        <v>5.8</v>
      </c>
      <c r="G33" s="316">
        <v>21.09</v>
      </c>
      <c r="H33" s="317">
        <v>122.32199999999999</v>
      </c>
    </row>
    <row r="34" spans="2:8" ht="15">
      <c r="B34" s="497"/>
      <c r="C34" s="498"/>
      <c r="D34" s="499"/>
      <c r="E34" s="318"/>
      <c r="F34" s="500" t="s">
        <v>207</v>
      </c>
      <c r="G34" s="500"/>
      <c r="H34" s="318">
        <v>606.97199999999998</v>
      </c>
    </row>
    <row r="35" spans="2:8" ht="15">
      <c r="B35" s="303"/>
      <c r="C35" s="303"/>
      <c r="D35" s="303"/>
      <c r="E35" s="303"/>
      <c r="F35" s="303"/>
      <c r="G35" s="303"/>
      <c r="H35" s="303"/>
    </row>
    <row r="36" spans="2:8" ht="15">
      <c r="B36" s="303"/>
      <c r="C36" s="303"/>
      <c r="D36" s="303"/>
      <c r="E36" s="303"/>
      <c r="F36" s="303"/>
      <c r="G36" s="303"/>
      <c r="H36" s="303"/>
    </row>
    <row r="37" spans="2:8" ht="15">
      <c r="B37" s="497" t="s">
        <v>239</v>
      </c>
      <c r="C37" s="498"/>
      <c r="D37" s="498"/>
      <c r="E37" s="498"/>
      <c r="F37" s="498"/>
      <c r="G37" s="498"/>
      <c r="H37" s="499"/>
    </row>
    <row r="38" spans="2:8" ht="15">
      <c r="B38" s="497" t="s">
        <v>354</v>
      </c>
      <c r="C38" s="498"/>
      <c r="D38" s="498"/>
      <c r="E38" s="498"/>
      <c r="F38" s="498"/>
      <c r="G38" s="498"/>
      <c r="H38" s="499"/>
    </row>
    <row r="39" spans="2:8" ht="31.5">
      <c r="B39" s="308" t="s">
        <v>22</v>
      </c>
      <c r="C39" s="308" t="s">
        <v>121</v>
      </c>
      <c r="D39" s="308" t="s">
        <v>122</v>
      </c>
      <c r="E39" s="308" t="s">
        <v>23</v>
      </c>
      <c r="F39" s="309" t="s">
        <v>24</v>
      </c>
      <c r="G39" s="310" t="s">
        <v>110</v>
      </c>
      <c r="H39" s="311" t="s">
        <v>111</v>
      </c>
    </row>
    <row r="40" spans="2:8" ht="15">
      <c r="B40" s="319" t="s">
        <v>355</v>
      </c>
      <c r="C40" s="312" t="s">
        <v>124</v>
      </c>
      <c r="D40" s="320">
        <v>73968</v>
      </c>
      <c r="E40" s="314" t="s">
        <v>26</v>
      </c>
      <c r="F40" s="315">
        <v>1</v>
      </c>
      <c r="G40" s="315">
        <v>33.270000000000003</v>
      </c>
      <c r="H40" s="317">
        <v>33.270000000000003</v>
      </c>
    </row>
    <row r="41" spans="2:8" ht="30">
      <c r="B41" s="312" t="s">
        <v>356</v>
      </c>
      <c r="C41" s="312" t="s">
        <v>123</v>
      </c>
      <c r="D41" s="320">
        <v>1968</v>
      </c>
      <c r="E41" s="314" t="s">
        <v>28</v>
      </c>
      <c r="F41" s="315">
        <v>2.5000000000000001E-2</v>
      </c>
      <c r="G41" s="321">
        <v>493.01</v>
      </c>
      <c r="H41" s="317">
        <v>12.32525</v>
      </c>
    </row>
    <row r="42" spans="2:8" ht="15">
      <c r="B42" s="497"/>
      <c r="C42" s="498"/>
      <c r="D42" s="499"/>
      <c r="E42" s="318"/>
      <c r="F42" s="500" t="s">
        <v>207</v>
      </c>
      <c r="G42" s="500"/>
      <c r="H42" s="318">
        <v>45.595250000000007</v>
      </c>
    </row>
    <row r="43" spans="2:8" ht="15">
      <c r="B43" s="303"/>
      <c r="C43" s="303"/>
      <c r="D43" s="303"/>
      <c r="E43" s="303"/>
      <c r="F43" s="303"/>
      <c r="G43" s="303"/>
      <c r="H43" s="303"/>
    </row>
    <row r="44" spans="2:8" ht="15">
      <c r="B44" s="303"/>
      <c r="C44" s="303"/>
      <c r="D44" s="303"/>
      <c r="E44" s="303"/>
      <c r="F44" s="303"/>
      <c r="G44" s="303"/>
      <c r="H44" s="303"/>
    </row>
    <row r="47" spans="2:8" ht="15">
      <c r="B47" s="497" t="s">
        <v>353</v>
      </c>
      <c r="C47" s="498"/>
      <c r="D47" s="498"/>
      <c r="E47" s="498"/>
      <c r="F47" s="498"/>
      <c r="G47" s="498"/>
      <c r="H47" s="499"/>
    </row>
    <row r="48" spans="2:8" ht="15">
      <c r="B48" s="497" t="s">
        <v>172</v>
      </c>
      <c r="C48" s="498"/>
      <c r="D48" s="498"/>
      <c r="E48" s="498"/>
      <c r="F48" s="498"/>
      <c r="G48" s="498"/>
      <c r="H48" s="499"/>
    </row>
    <row r="49" spans="2:8" ht="31.5">
      <c r="B49" s="127" t="s">
        <v>22</v>
      </c>
      <c r="C49" s="127" t="s">
        <v>121</v>
      </c>
      <c r="D49" s="127" t="s">
        <v>122</v>
      </c>
      <c r="E49" s="127" t="s">
        <v>23</v>
      </c>
      <c r="F49" s="128" t="s">
        <v>24</v>
      </c>
      <c r="G49" s="129" t="s">
        <v>110</v>
      </c>
      <c r="H49" s="130" t="s">
        <v>111</v>
      </c>
    </row>
    <row r="50" spans="2:8" ht="15">
      <c r="B50" s="339" t="s">
        <v>389</v>
      </c>
      <c r="C50" s="340" t="s">
        <v>124</v>
      </c>
      <c r="D50" s="322">
        <v>1214</v>
      </c>
      <c r="E50" s="391" t="s">
        <v>26</v>
      </c>
      <c r="F50" s="416">
        <v>1</v>
      </c>
      <c r="G50" s="417">
        <v>9.02</v>
      </c>
      <c r="H50" s="418">
        <f>F50*G50</f>
        <v>9.02</v>
      </c>
    </row>
    <row r="51" spans="2:8" ht="15">
      <c r="B51" s="339" t="s">
        <v>390</v>
      </c>
      <c r="C51" s="340" t="s">
        <v>124</v>
      </c>
      <c r="D51" s="322">
        <v>6111</v>
      </c>
      <c r="E51" s="402" t="s">
        <v>224</v>
      </c>
      <c r="F51" s="416">
        <v>1</v>
      </c>
      <c r="G51" s="417">
        <v>6.4</v>
      </c>
      <c r="H51" s="418">
        <f t="shared" ref="H51:H53" si="0">F51*G51</f>
        <v>6.4</v>
      </c>
    </row>
    <row r="52" spans="2:8" s="307" customFormat="1" ht="15">
      <c r="B52" s="339" t="s">
        <v>391</v>
      </c>
      <c r="C52" s="340" t="s">
        <v>123</v>
      </c>
      <c r="D52" s="322">
        <v>1671</v>
      </c>
      <c r="E52" s="391" t="s">
        <v>27</v>
      </c>
      <c r="F52" s="416">
        <v>8</v>
      </c>
      <c r="G52" s="417">
        <v>2.94</v>
      </c>
      <c r="H52" s="418">
        <f t="shared" si="0"/>
        <v>23.52</v>
      </c>
    </row>
    <row r="53" spans="2:8" ht="15">
      <c r="B53" s="339" t="s">
        <v>392</v>
      </c>
      <c r="C53" s="340" t="s">
        <v>124</v>
      </c>
      <c r="D53" s="322">
        <v>4430</v>
      </c>
      <c r="E53" s="401" t="s">
        <v>26</v>
      </c>
      <c r="F53" s="416">
        <v>1</v>
      </c>
      <c r="G53" s="417">
        <v>8.5299999999999994</v>
      </c>
      <c r="H53" s="418">
        <f t="shared" si="0"/>
        <v>8.5299999999999994</v>
      </c>
    </row>
    <row r="54" spans="2:8" ht="15">
      <c r="B54" s="497"/>
      <c r="C54" s="498"/>
      <c r="D54" s="499"/>
      <c r="E54" s="343"/>
      <c r="F54" s="500" t="s">
        <v>207</v>
      </c>
      <c r="G54" s="500"/>
      <c r="H54" s="343">
        <f>SUM(H50:H53)</f>
        <v>47.47</v>
      </c>
    </row>
    <row r="58" spans="2:8" ht="15">
      <c r="B58" s="497" t="s">
        <v>393</v>
      </c>
      <c r="C58" s="498"/>
      <c r="D58" s="498"/>
      <c r="E58" s="498"/>
      <c r="F58" s="498"/>
      <c r="G58" s="498"/>
      <c r="H58" s="499"/>
    </row>
    <row r="59" spans="2:8" ht="15">
      <c r="B59" s="497" t="s">
        <v>394</v>
      </c>
      <c r="C59" s="498"/>
      <c r="D59" s="498"/>
      <c r="E59" s="498"/>
      <c r="F59" s="498"/>
      <c r="G59" s="498"/>
      <c r="H59" s="499"/>
    </row>
    <row r="60" spans="2:8" ht="31.5">
      <c r="B60" s="127" t="s">
        <v>22</v>
      </c>
      <c r="C60" s="127" t="s">
        <v>121</v>
      </c>
      <c r="D60" s="127" t="s">
        <v>122</v>
      </c>
      <c r="E60" s="127" t="s">
        <v>23</v>
      </c>
      <c r="F60" s="128" t="s">
        <v>24</v>
      </c>
      <c r="G60" s="129" t="s">
        <v>110</v>
      </c>
      <c r="H60" s="130" t="s">
        <v>111</v>
      </c>
    </row>
    <row r="61" spans="2:8" ht="15">
      <c r="B61" s="339" t="s">
        <v>395</v>
      </c>
      <c r="C61" s="340" t="s">
        <v>124</v>
      </c>
      <c r="D61" s="322">
        <v>72897</v>
      </c>
      <c r="E61" s="391" t="s">
        <v>28</v>
      </c>
      <c r="F61" s="416">
        <v>1</v>
      </c>
      <c r="G61" s="417">
        <v>13.92</v>
      </c>
      <c r="H61" s="418">
        <f>F61*G61</f>
        <v>13.92</v>
      </c>
    </row>
    <row r="62" spans="2:8" ht="29.25" customHeight="1">
      <c r="B62" s="396" t="s">
        <v>396</v>
      </c>
      <c r="C62" s="340" t="s">
        <v>124</v>
      </c>
      <c r="D62" s="322">
        <v>72900</v>
      </c>
      <c r="E62" s="391" t="s">
        <v>28</v>
      </c>
      <c r="F62" s="416">
        <v>1</v>
      </c>
      <c r="G62" s="417">
        <v>3.76</v>
      </c>
      <c r="H62" s="418">
        <f t="shared" ref="H62" si="1">F62*G62</f>
        <v>3.76</v>
      </c>
    </row>
    <row r="63" spans="2:8" ht="15">
      <c r="B63" s="497"/>
      <c r="C63" s="498"/>
      <c r="D63" s="499"/>
      <c r="E63" s="343"/>
      <c r="F63" s="500" t="s">
        <v>207</v>
      </c>
      <c r="G63" s="500"/>
      <c r="H63" s="343">
        <f>SUM(H61:H62)</f>
        <v>17.68</v>
      </c>
    </row>
  </sheetData>
  <mergeCells count="24">
    <mergeCell ref="B59:H59"/>
    <mergeCell ref="B63:D63"/>
    <mergeCell ref="F63:G63"/>
    <mergeCell ref="B47:H47"/>
    <mergeCell ref="B48:H48"/>
    <mergeCell ref="B54:D54"/>
    <mergeCell ref="F54:G54"/>
    <mergeCell ref="B58:H58"/>
    <mergeCell ref="B34:D34"/>
    <mergeCell ref="F34:G34"/>
    <mergeCell ref="B42:D42"/>
    <mergeCell ref="F42:G42"/>
    <mergeCell ref="B37:H37"/>
    <mergeCell ref="B38:H38"/>
    <mergeCell ref="B20:H20"/>
    <mergeCell ref="B25:D25"/>
    <mergeCell ref="F25:G25"/>
    <mergeCell ref="B28:H28"/>
    <mergeCell ref="B29:H29"/>
    <mergeCell ref="B16:D16"/>
    <mergeCell ref="F16:G16"/>
    <mergeCell ref="B11:H11"/>
    <mergeCell ref="B10:H10"/>
    <mergeCell ref="B19:H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E37"/>
  <sheetViews>
    <sheetView workbookViewId="0">
      <selection activeCell="E31" sqref="E31"/>
    </sheetView>
  </sheetViews>
  <sheetFormatPr defaultRowHeight="12"/>
  <sheetData>
    <row r="37" spans="5:5">
      <c r="E37" s="19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 UFAL</vt:lpstr>
      <vt:lpstr>Cronograma UFAL</vt:lpstr>
      <vt:lpstr>COMPOSIÇÕES</vt:lpstr>
      <vt:lpstr>Plan2</vt:lpstr>
      <vt:lpstr>'Cronograma UFAL'!Area_de_impressao</vt:lpstr>
      <vt:lpstr>'Orçamento UFAL'!Area_de_impressao</vt:lpstr>
      <vt:lpstr>'Orçamento UFAL'!Titulos_de_impressao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Reforma e Adapt.no Prédio do Biotério, CACS</dc:title>
  <dc:creator>Prefeitura Universitária / UFAL</dc:creator>
  <cp:lastModifiedBy>leonardo vieira</cp:lastModifiedBy>
  <cp:lastPrinted>2014-10-30T12:49:58Z</cp:lastPrinted>
  <dcterms:created xsi:type="dcterms:W3CDTF">2002-02-22T14:58:51Z</dcterms:created>
  <dcterms:modified xsi:type="dcterms:W3CDTF">2014-10-30T12:55:26Z</dcterms:modified>
</cp:coreProperties>
</file>