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65" windowWidth="21075" windowHeight="9495"/>
  </bookViews>
  <sheets>
    <sheet name="Orçamento " sheetId="1" r:id="rId1"/>
    <sheet name="Composição" sheetId="3" r:id="rId2"/>
    <sheet name="CRONOGRAMA" sheetId="4" r:id="rId3"/>
    <sheet name="INSTALAÇÃO DE LÓGICA" sheetId="5" r:id="rId4"/>
  </sheets>
  <definedNames>
    <definedName name="_xlnm.Print_Area" localSheetId="0">'Orçamento '!$B$1:$M$148</definedName>
  </definedNames>
  <calcPr calcId="145621"/>
</workbook>
</file>

<file path=xl/calcChain.xml><?xml version="1.0" encoding="utf-8"?>
<calcChain xmlns="http://schemas.openxmlformats.org/spreadsheetml/2006/main">
  <c r="H46" i="1" l="1"/>
  <c r="H45" i="1"/>
  <c r="H44" i="1"/>
  <c r="I31" i="1"/>
  <c r="J10" i="1" l="1"/>
  <c r="J9" i="1"/>
  <c r="J121" i="1"/>
  <c r="L121" i="1"/>
  <c r="J122" i="1"/>
  <c r="L122" i="1"/>
  <c r="J123" i="1"/>
  <c r="L123" i="1"/>
  <c r="J124" i="1"/>
  <c r="L124" i="1"/>
  <c r="J125" i="1"/>
  <c r="L125" i="1"/>
  <c r="J126" i="1"/>
  <c r="L126" i="1"/>
  <c r="J127" i="1"/>
  <c r="L127" i="1"/>
  <c r="J128" i="1"/>
  <c r="L128" i="1"/>
  <c r="J129" i="1"/>
  <c r="L129" i="1"/>
  <c r="J130" i="1"/>
  <c r="L130" i="1"/>
  <c r="J131" i="1"/>
  <c r="L131" i="1"/>
  <c r="J132" i="1"/>
  <c r="L132" i="1"/>
  <c r="L120" i="1"/>
  <c r="J120" i="1"/>
  <c r="L117" i="1"/>
  <c r="J117" i="1"/>
  <c r="L116" i="1"/>
  <c r="J116" i="1"/>
  <c r="J112" i="1"/>
  <c r="L112" i="1"/>
  <c r="J113" i="1"/>
  <c r="L113" i="1"/>
  <c r="L111" i="1"/>
  <c r="J111" i="1"/>
  <c r="L108" i="1"/>
  <c r="J108" i="1"/>
  <c r="L107" i="1"/>
  <c r="J107" i="1"/>
  <c r="J95" i="1"/>
  <c r="L95" i="1"/>
  <c r="J96" i="1"/>
  <c r="L96" i="1"/>
  <c r="J97" i="1"/>
  <c r="L97" i="1"/>
  <c r="J98" i="1"/>
  <c r="L98" i="1"/>
  <c r="J99" i="1"/>
  <c r="L99" i="1"/>
  <c r="J100" i="1"/>
  <c r="L100" i="1"/>
  <c r="J101" i="1"/>
  <c r="L101" i="1"/>
  <c r="J102" i="1"/>
  <c r="L102" i="1"/>
  <c r="J103" i="1"/>
  <c r="L103" i="1"/>
  <c r="J104" i="1"/>
  <c r="L104" i="1"/>
  <c r="L94" i="1"/>
  <c r="J94" i="1"/>
  <c r="L91" i="1"/>
  <c r="J91" i="1"/>
  <c r="L90" i="1"/>
  <c r="J90" i="1"/>
  <c r="L89" i="1"/>
  <c r="J89" i="1"/>
  <c r="L86" i="1"/>
  <c r="J86" i="1"/>
  <c r="L85" i="1"/>
  <c r="J85" i="1"/>
  <c r="L84" i="1"/>
  <c r="J84" i="1"/>
  <c r="L81" i="1"/>
  <c r="J81" i="1"/>
  <c r="J77" i="1"/>
  <c r="L77" i="1"/>
  <c r="J78" i="1"/>
  <c r="L78" i="1"/>
  <c r="M80" i="1"/>
  <c r="J80" i="1" s="1"/>
  <c r="L76" i="1"/>
  <c r="M75" i="1" s="1"/>
  <c r="J75" i="1" s="1"/>
  <c r="J76" i="1"/>
  <c r="J50" i="1"/>
  <c r="L50" i="1"/>
  <c r="J51" i="1"/>
  <c r="L51" i="1"/>
  <c r="J52" i="1"/>
  <c r="L52" i="1"/>
  <c r="J53" i="1"/>
  <c r="L53" i="1"/>
  <c r="J54" i="1"/>
  <c r="L54" i="1"/>
  <c r="J55" i="1"/>
  <c r="L55" i="1"/>
  <c r="J56" i="1"/>
  <c r="L56" i="1"/>
  <c r="J57" i="1"/>
  <c r="L57" i="1"/>
  <c r="J58" i="1"/>
  <c r="L58" i="1"/>
  <c r="J59" i="1"/>
  <c r="L59" i="1"/>
  <c r="J60" i="1"/>
  <c r="L60" i="1"/>
  <c r="J61" i="1"/>
  <c r="L61" i="1"/>
  <c r="J62" i="1"/>
  <c r="L62" i="1"/>
  <c r="J63" i="1"/>
  <c r="L63" i="1"/>
  <c r="J64" i="1"/>
  <c r="L64" i="1"/>
  <c r="J65" i="1"/>
  <c r="L65" i="1"/>
  <c r="J66" i="1"/>
  <c r="L66" i="1"/>
  <c r="J67" i="1"/>
  <c r="L67" i="1"/>
  <c r="J68" i="1"/>
  <c r="L68" i="1"/>
  <c r="J69" i="1"/>
  <c r="L69" i="1"/>
  <c r="J70" i="1"/>
  <c r="L70" i="1"/>
  <c r="J71" i="1"/>
  <c r="L71" i="1"/>
  <c r="J72" i="1"/>
  <c r="L72" i="1"/>
  <c r="J73" i="1"/>
  <c r="L73" i="1"/>
  <c r="L49" i="1"/>
  <c r="M48" i="1" s="1"/>
  <c r="J48" i="1" s="1"/>
  <c r="J49" i="1"/>
  <c r="L46" i="1"/>
  <c r="L45" i="1"/>
  <c r="L44" i="1"/>
  <c r="M43" i="1" s="1"/>
  <c r="J43" i="1" s="1"/>
  <c r="J46" i="1"/>
  <c r="J45" i="1"/>
  <c r="J44" i="1"/>
  <c r="L39" i="1"/>
  <c r="L40" i="1"/>
  <c r="L41" i="1"/>
  <c r="L38" i="1"/>
  <c r="J39" i="1"/>
  <c r="J40" i="1"/>
  <c r="J41" i="1"/>
  <c r="J38" i="1"/>
  <c r="M119" i="1"/>
  <c r="J119" i="1" s="1"/>
  <c r="L25" i="1"/>
  <c r="L26" i="1"/>
  <c r="L27" i="1"/>
  <c r="L28" i="1"/>
  <c r="L29" i="1"/>
  <c r="L30" i="1"/>
  <c r="L31" i="1"/>
  <c r="L32" i="1"/>
  <c r="L33" i="1"/>
  <c r="L34" i="1"/>
  <c r="L35" i="1"/>
  <c r="L24" i="1"/>
  <c r="J35" i="1"/>
  <c r="J25" i="1"/>
  <c r="J26" i="1"/>
  <c r="J27" i="1"/>
  <c r="J28" i="1"/>
  <c r="J29" i="1"/>
  <c r="J30" i="1"/>
  <c r="J31" i="1"/>
  <c r="J32" i="1"/>
  <c r="J33" i="1"/>
  <c r="J34" i="1"/>
  <c r="J24" i="1"/>
  <c r="L21" i="1"/>
  <c r="L20" i="1"/>
  <c r="L19" i="1"/>
  <c r="L18" i="1"/>
  <c r="L17" i="1"/>
  <c r="L16" i="1"/>
  <c r="L15" i="1"/>
  <c r="L14" i="1"/>
  <c r="J15" i="1"/>
  <c r="J16" i="1"/>
  <c r="J17" i="1"/>
  <c r="J18" i="1"/>
  <c r="J19" i="1"/>
  <c r="J20" i="1"/>
  <c r="J21" i="1"/>
  <c r="J14" i="1"/>
  <c r="J11" i="1"/>
  <c r="L11" i="1"/>
  <c r="L9" i="1"/>
  <c r="L8" i="1"/>
  <c r="J8" i="1"/>
  <c r="M37" i="1" l="1"/>
  <c r="J37" i="1" s="1"/>
  <c r="M110" i="1"/>
  <c r="J110" i="1" s="1"/>
  <c r="M93" i="1"/>
  <c r="J93" i="1" s="1"/>
  <c r="M23" i="1"/>
  <c r="J23" i="1" s="1"/>
  <c r="M115" i="1"/>
  <c r="J115" i="1" s="1"/>
  <c r="L10" i="1"/>
  <c r="M7" i="1" s="1"/>
  <c r="M106" i="1"/>
  <c r="J106" i="1" s="1"/>
  <c r="M88" i="1"/>
  <c r="J88" i="1" s="1"/>
  <c r="M83" i="1"/>
  <c r="J83" i="1" s="1"/>
  <c r="M13" i="1"/>
  <c r="J13" i="1" s="1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19" i="5" s="1"/>
  <c r="M134" i="1" l="1"/>
  <c r="M135" i="1" s="1"/>
  <c r="J7" i="1"/>
  <c r="P36" i="4"/>
  <c r="I132" i="1"/>
  <c r="I131" i="1"/>
  <c r="I130" i="1" l="1"/>
  <c r="I129" i="1"/>
  <c r="I128" i="1"/>
  <c r="I127" i="1"/>
  <c r="I126" i="1"/>
  <c r="I125" i="1"/>
  <c r="I124" i="1"/>
  <c r="I123" i="1"/>
  <c r="I122" i="1"/>
  <c r="I121" i="1"/>
  <c r="I120" i="1"/>
  <c r="I9" i="1"/>
  <c r="M136" i="1" l="1"/>
  <c r="I119" i="1"/>
  <c r="C35" i="4" s="1"/>
  <c r="I8" i="1"/>
  <c r="O36" i="4" l="1"/>
  <c r="M36" i="4"/>
  <c r="K36" i="4"/>
  <c r="P34" i="4"/>
  <c r="P32" i="4"/>
  <c r="P30" i="4"/>
  <c r="P28" i="4"/>
  <c r="P26" i="4"/>
  <c r="P24" i="4"/>
  <c r="P22" i="4"/>
  <c r="P20" i="4"/>
  <c r="P18" i="4"/>
  <c r="P16" i="4"/>
  <c r="P14" i="4"/>
  <c r="P12" i="4"/>
  <c r="P10" i="4"/>
  <c r="P8" i="4"/>
  <c r="I117" i="1"/>
  <c r="I116" i="1"/>
  <c r="I73" i="1"/>
  <c r="I72" i="1"/>
  <c r="I70" i="1"/>
  <c r="I66" i="1"/>
  <c r="I64" i="1"/>
  <c r="I62" i="1"/>
  <c r="I68" i="1"/>
  <c r="I67" i="1"/>
  <c r="I65" i="1"/>
  <c r="I63" i="1"/>
  <c r="I61" i="1"/>
  <c r="I60" i="1"/>
  <c r="I59" i="1"/>
  <c r="I58" i="1"/>
  <c r="I57" i="1"/>
  <c r="I56" i="1"/>
  <c r="I55" i="1"/>
  <c r="I54" i="1"/>
  <c r="Q36" i="4" l="1"/>
  <c r="I115" i="1"/>
  <c r="C33" i="4" s="1"/>
  <c r="G34" i="4" s="1"/>
  <c r="I34" i="4" l="1"/>
  <c r="E34" i="4"/>
  <c r="I112" i="1"/>
  <c r="I111" i="1"/>
  <c r="I113" i="1"/>
  <c r="I14" i="1"/>
  <c r="I15" i="1"/>
  <c r="I16" i="1"/>
  <c r="I17" i="1"/>
  <c r="I18" i="1"/>
  <c r="I19" i="1"/>
  <c r="Q34" i="4" l="1"/>
  <c r="I20" i="1"/>
  <c r="I35" i="1"/>
  <c r="I104" i="1"/>
  <c r="I103" i="1"/>
  <c r="I102" i="1"/>
  <c r="I34" i="1"/>
  <c r="I101" i="1"/>
  <c r="I108" i="1"/>
  <c r="I107" i="1"/>
  <c r="I100" i="1"/>
  <c r="I99" i="1"/>
  <c r="I98" i="1"/>
  <c r="I95" i="1"/>
  <c r="I94" i="1"/>
  <c r="I38" i="1"/>
  <c r="I29" i="1"/>
  <c r="I28" i="1"/>
  <c r="I106" i="1" l="1"/>
  <c r="C29" i="4" s="1"/>
  <c r="O30" i="4" l="1"/>
  <c r="M30" i="4"/>
  <c r="Q30" i="4" l="1"/>
  <c r="F66" i="3"/>
  <c r="F65" i="3"/>
  <c r="F67" i="3" l="1"/>
  <c r="H33" i="1" s="1"/>
  <c r="I33" i="1" s="1"/>
  <c r="F57" i="3"/>
  <c r="F56" i="3"/>
  <c r="F55" i="3"/>
  <c r="F54" i="3"/>
  <c r="F53" i="3"/>
  <c r="F58" i="3" l="1"/>
  <c r="H97" i="1" s="1"/>
  <c r="I97" i="1" s="1"/>
  <c r="F46" i="3"/>
  <c r="F45" i="3"/>
  <c r="F47" i="3" l="1"/>
  <c r="H96" i="1" s="1"/>
  <c r="I96" i="1" s="1"/>
  <c r="I93" i="1" s="1"/>
  <c r="C27" i="4" s="1"/>
  <c r="F36" i="3"/>
  <c r="F35" i="3"/>
  <c r="F34" i="3"/>
  <c r="F33" i="3"/>
  <c r="O28" i="4" l="1"/>
  <c r="M28" i="4"/>
  <c r="K28" i="4"/>
  <c r="Q28" i="4" s="1"/>
  <c r="F37" i="3"/>
  <c r="H32" i="1" s="1"/>
  <c r="I32" i="1" s="1"/>
  <c r="F25" i="3"/>
  <c r="F24" i="3"/>
  <c r="F23" i="3"/>
  <c r="F22" i="3"/>
  <c r="F26" i="3" l="1"/>
  <c r="H30" i="1" s="1"/>
  <c r="I30" i="1" s="1"/>
  <c r="I91" i="1"/>
  <c r="I90" i="1"/>
  <c r="I89" i="1"/>
  <c r="I86" i="1"/>
  <c r="I85" i="1"/>
  <c r="I84" i="1"/>
  <c r="I81" i="1"/>
  <c r="I78" i="1"/>
  <c r="I77" i="1"/>
  <c r="I76" i="1"/>
  <c r="I75" i="1" l="1"/>
  <c r="C19" i="4" s="1"/>
  <c r="I80" i="1"/>
  <c r="I88" i="1"/>
  <c r="C25" i="4" s="1"/>
  <c r="E26" i="4" s="1"/>
  <c r="Q26" i="4" s="1"/>
  <c r="I83" i="1"/>
  <c r="C23" i="4" l="1"/>
  <c r="C21" i="4"/>
  <c r="O22" i="4" s="1"/>
  <c r="Q22" i="4" s="1"/>
  <c r="E20" i="4"/>
  <c r="K20" i="4"/>
  <c r="G20" i="4"/>
  <c r="I20" i="4"/>
  <c r="F13" i="3"/>
  <c r="Q20" i="4" l="1"/>
  <c r="O24" i="4"/>
  <c r="I24" i="4"/>
  <c r="M24" i="4"/>
  <c r="K24" i="4"/>
  <c r="F15" i="3"/>
  <c r="F14" i="3"/>
  <c r="F12" i="3"/>
  <c r="F11" i="3"/>
  <c r="F10" i="3"/>
  <c r="Q24" i="4" l="1"/>
  <c r="F16" i="3"/>
  <c r="H27" i="1" s="1"/>
  <c r="I71" i="1"/>
  <c r="I69" i="1"/>
  <c r="I53" i="1"/>
  <c r="I52" i="1"/>
  <c r="I51" i="1"/>
  <c r="I50" i="1"/>
  <c r="I49" i="1"/>
  <c r="I46" i="1"/>
  <c r="I45" i="1"/>
  <c r="I44" i="1"/>
  <c r="I41" i="1"/>
  <c r="I40" i="1"/>
  <c r="I39" i="1"/>
  <c r="I27" i="1"/>
  <c r="I26" i="1"/>
  <c r="I25" i="1"/>
  <c r="I24" i="1"/>
  <c r="I21" i="1"/>
  <c r="I13" i="1" s="1"/>
  <c r="C9" i="4" s="1"/>
  <c r="I11" i="1"/>
  <c r="I10" i="1"/>
  <c r="I48" i="1" l="1"/>
  <c r="C17" i="4" s="1"/>
  <c r="I7" i="1"/>
  <c r="M10" i="4"/>
  <c r="E10" i="4"/>
  <c r="I10" i="4"/>
  <c r="O10" i="4"/>
  <c r="K10" i="4"/>
  <c r="G10" i="4"/>
  <c r="I43" i="1"/>
  <c r="C15" i="4" s="1"/>
  <c r="I37" i="1"/>
  <c r="C13" i="4" s="1"/>
  <c r="I23" i="1"/>
  <c r="I110" i="1"/>
  <c r="C31" i="4" s="1"/>
  <c r="O32" i="4" s="1"/>
  <c r="Q32" i="4" s="1"/>
  <c r="I134" i="1" l="1"/>
  <c r="N126" i="1" s="1"/>
  <c r="C7" i="4"/>
  <c r="K8" i="4" s="1"/>
  <c r="G18" i="4"/>
  <c r="O18" i="4"/>
  <c r="M18" i="4"/>
  <c r="M16" i="4"/>
  <c r="K16" i="4"/>
  <c r="I16" i="4"/>
  <c r="G16" i="4"/>
  <c r="O16" i="4"/>
  <c r="E16" i="4"/>
  <c r="O14" i="4"/>
  <c r="M14" i="4"/>
  <c r="K14" i="4"/>
  <c r="I14" i="4"/>
  <c r="G14" i="4"/>
  <c r="Q10" i="4"/>
  <c r="C11" i="4"/>
  <c r="N129" i="1" l="1"/>
  <c r="N122" i="1"/>
  <c r="N119" i="1"/>
  <c r="N111" i="1"/>
  <c r="N131" i="1"/>
  <c r="N121" i="1"/>
  <c r="N127" i="1"/>
  <c r="N125" i="1"/>
  <c r="N115" i="1"/>
  <c r="N123" i="1"/>
  <c r="N116" i="1"/>
  <c r="N124" i="1"/>
  <c r="N130" i="1"/>
  <c r="N120" i="1"/>
  <c r="N132" i="1"/>
  <c r="N113" i="1"/>
  <c r="N110" i="1"/>
  <c r="N112" i="1"/>
  <c r="N128" i="1"/>
  <c r="N117" i="1"/>
  <c r="N7" i="1"/>
  <c r="I135" i="1"/>
  <c r="I136" i="1" s="1"/>
  <c r="E8" i="4"/>
  <c r="G8" i="4"/>
  <c r="I8" i="4"/>
  <c r="C37" i="4"/>
  <c r="O8" i="4"/>
  <c r="O37" i="4" s="1"/>
  <c r="M8" i="4"/>
  <c r="Q18" i="4"/>
  <c r="Q16" i="4"/>
  <c r="K12" i="4"/>
  <c r="K37" i="4" s="1"/>
  <c r="E12" i="4"/>
  <c r="M12" i="4"/>
  <c r="G12" i="4"/>
  <c r="I12" i="4"/>
  <c r="Q14" i="4"/>
  <c r="N10" i="1"/>
  <c r="N13" i="1"/>
  <c r="N15" i="1"/>
  <c r="N17" i="1"/>
  <c r="N19" i="1"/>
  <c r="N21" i="1"/>
  <c r="N24" i="1"/>
  <c r="N26" i="1"/>
  <c r="N28" i="1"/>
  <c r="N30" i="1"/>
  <c r="N32" i="1"/>
  <c r="N34" i="1"/>
  <c r="N38" i="1"/>
  <c r="N40" i="1"/>
  <c r="N43" i="1"/>
  <c r="N45" i="1"/>
  <c r="N49" i="1"/>
  <c r="N51" i="1"/>
  <c r="N55" i="1"/>
  <c r="N57" i="1"/>
  <c r="N61" i="1"/>
  <c r="N65" i="1"/>
  <c r="N69" i="1"/>
  <c r="N73" i="1"/>
  <c r="N78" i="1"/>
  <c r="N81" i="1"/>
  <c r="N84" i="1"/>
  <c r="N11" i="1"/>
  <c r="N14" i="1"/>
  <c r="N16" i="1"/>
  <c r="N18" i="1"/>
  <c r="N20" i="1"/>
  <c r="N23" i="1"/>
  <c r="N25" i="1"/>
  <c r="N27" i="1"/>
  <c r="N29" i="1"/>
  <c r="N31" i="1"/>
  <c r="N33" i="1"/>
  <c r="N35" i="1"/>
  <c r="N37" i="1"/>
  <c r="N39" i="1"/>
  <c r="N41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5" i="1"/>
  <c r="N77" i="1"/>
  <c r="N80" i="1"/>
  <c r="N83" i="1"/>
  <c r="N85" i="1"/>
  <c r="N88" i="1"/>
  <c r="N90" i="1"/>
  <c r="N93" i="1"/>
  <c r="N95" i="1"/>
  <c r="N97" i="1"/>
  <c r="N99" i="1"/>
  <c r="N101" i="1"/>
  <c r="N103" i="1"/>
  <c r="N107" i="1"/>
  <c r="N53" i="1"/>
  <c r="N59" i="1"/>
  <c r="N63" i="1"/>
  <c r="N67" i="1"/>
  <c r="N71" i="1"/>
  <c r="N76" i="1"/>
  <c r="N86" i="1"/>
  <c r="N96" i="1"/>
  <c r="N104" i="1"/>
  <c r="N108" i="1"/>
  <c r="N89" i="1"/>
  <c r="N94" i="1"/>
  <c r="N98" i="1"/>
  <c r="N102" i="1"/>
  <c r="N106" i="1"/>
  <c r="N91" i="1"/>
  <c r="N100" i="1"/>
  <c r="P23" i="1" l="1"/>
  <c r="I37" i="4"/>
  <c r="I38" i="4" s="1"/>
  <c r="I39" i="4" s="1"/>
  <c r="G37" i="4"/>
  <c r="G38" i="4" s="1"/>
  <c r="G39" i="4" s="1"/>
  <c r="C38" i="4"/>
  <c r="C39" i="4" s="1"/>
  <c r="K38" i="4"/>
  <c r="K39" i="4" s="1"/>
  <c r="O38" i="4"/>
  <c r="O39" i="4" s="1"/>
  <c r="E37" i="4"/>
  <c r="Q8" i="4"/>
  <c r="M37" i="4"/>
  <c r="Q12" i="4"/>
  <c r="F37" i="4" l="1"/>
  <c r="J37" i="4"/>
  <c r="H37" i="4"/>
  <c r="N37" i="4"/>
  <c r="M38" i="4"/>
  <c r="M39" i="4" s="1"/>
  <c r="L37" i="4" s="1"/>
  <c r="E38" i="4"/>
  <c r="E39" i="4" s="1"/>
  <c r="D37" i="4" l="1"/>
  <c r="D40" i="4" s="1"/>
  <c r="F40" i="4" s="1"/>
  <c r="H40" i="4" s="1"/>
  <c r="J40" i="4" s="1"/>
  <c r="L40" i="4" s="1"/>
  <c r="N40" i="4" s="1"/>
  <c r="E40" i="4"/>
  <c r="G40" i="4" s="1"/>
  <c r="I40" i="4" s="1"/>
  <c r="K40" i="4" s="1"/>
  <c r="M40" i="4" s="1"/>
  <c r="O40" i="4" s="1"/>
</calcChain>
</file>

<file path=xl/sharedStrings.xml><?xml version="1.0" encoding="utf-8"?>
<sst xmlns="http://schemas.openxmlformats.org/spreadsheetml/2006/main" count="758" uniqueCount="346">
  <si>
    <t>UNIVERSIDADE FEDERAL DE ALAGOAS</t>
  </si>
  <si>
    <t>SUPERINTENDÊNCIA DE INFRAESTRUTURA  -  GERÊNCIA DE PROJETOS, OBRAS E SERVIÇOS DE ENGENHARIA</t>
  </si>
  <si>
    <t>ITEM</t>
  </si>
  <si>
    <t>DESCRIÇÃO DOS SERVIÇOS</t>
  </si>
  <si>
    <t>UND</t>
  </si>
  <si>
    <t>QUANT.</t>
  </si>
  <si>
    <t>1.0</t>
  </si>
  <si>
    <t xml:space="preserve">SERVIÇOS PRELIMINARES </t>
  </si>
  <si>
    <t>1.1</t>
  </si>
  <si>
    <t>un</t>
  </si>
  <si>
    <t>1.2</t>
  </si>
  <si>
    <t>1.3</t>
  </si>
  <si>
    <t>1.4</t>
  </si>
  <si>
    <t>2.0</t>
  </si>
  <si>
    <t>3.0</t>
  </si>
  <si>
    <t>3.1</t>
  </si>
  <si>
    <t>3.2</t>
  </si>
  <si>
    <t>3.3</t>
  </si>
  <si>
    <t>3.4</t>
  </si>
  <si>
    <t>4.0</t>
  </si>
  <si>
    <t>4.1</t>
  </si>
  <si>
    <t>4.2</t>
  </si>
  <si>
    <t>4.3</t>
  </si>
  <si>
    <t>4.4</t>
  </si>
  <si>
    <t>m</t>
  </si>
  <si>
    <t>2.1</t>
  </si>
  <si>
    <t>2.2</t>
  </si>
  <si>
    <t>Revisão de esquadrias de alumínio</t>
  </si>
  <si>
    <t>m²</t>
  </si>
  <si>
    <t>2.3</t>
  </si>
  <si>
    <t>2.4</t>
  </si>
  <si>
    <t>2.5</t>
  </si>
  <si>
    <t>CÓDIGO</t>
  </si>
  <si>
    <t>unidade</t>
  </si>
  <si>
    <t>Revisão de luminária florescente 2x36w, tipo 2</t>
  </si>
  <si>
    <t>Adaptação em esquadria para ar condicionado cantoneira em alumínio e vidro</t>
  </si>
  <si>
    <t>Codigo</t>
  </si>
  <si>
    <t>PINTURA E REVESTIMENTO</t>
  </si>
  <si>
    <t>5.0</t>
  </si>
  <si>
    <t>6.0</t>
  </si>
  <si>
    <t>Composição 01</t>
  </si>
  <si>
    <t>Porta de giro 01 folha em quadro estrutural de madeira, preenchido com lâminas em chapa de compensado 4mm de espessura rev. com laminado melamínico nas cores branco gelo e verde (tonalidade a ser definida pelo setor de Arquitetura da SINFRA). Bandeira fixa com compensado e madeira. Caixa da porta 15cm</t>
  </si>
  <si>
    <t>Serviço</t>
  </si>
  <si>
    <t>quantidade</t>
  </si>
  <si>
    <t>Custo Unitário</t>
  </si>
  <si>
    <t>Custo Total</t>
  </si>
  <si>
    <t>Fonte</t>
  </si>
  <si>
    <t>PORTA DE MADEIRA COMPENSADA LISA PARA CERA OU VERNIZ, 80X210X3,5CM, INCLUSO ADUELA 1A, ALIZAR 1A E DOBRADICAS COM ANEL</t>
  </si>
  <si>
    <t xml:space="preserve">UN </t>
  </si>
  <si>
    <t>SINAPI</t>
  </si>
  <si>
    <t xml:space="preserve">73910/006 </t>
  </si>
  <si>
    <t>LAMINADO MELAMINICO TEXTURIZADO, ESPESSURA 1,3MM, PARA REVESTIMENTO DE  CHAPA COMPENSADA DE MADEIRA, FIXADA COM COLA</t>
  </si>
  <si>
    <t>M2</t>
  </si>
  <si>
    <t xml:space="preserve">FECHADURA DE EMBUTIR COMPLETA, PARA PORTAS INTERNAS, PADRAO DE ACABAMENTO MEDIO </t>
  </si>
  <si>
    <t xml:space="preserve">74070/004 </t>
  </si>
  <si>
    <t xml:space="preserve">MARCO MADEIRA REGIONAL 1A 7X3,5CM - P </t>
  </si>
  <si>
    <t>M</t>
  </si>
  <si>
    <t>BANDEIRA PARA VIDRO EM MADEIRA REGIONAL 2A, 40X70CM, FIXA SEM ADUELA E ALIZAR</t>
  </si>
  <si>
    <t>Compensado naval 18mm</t>
  </si>
  <si>
    <t xml:space="preserve">M2    </t>
  </si>
  <si>
    <t>ORSE</t>
  </si>
  <si>
    <t>TOTAL</t>
  </si>
  <si>
    <t>ESQUADRIA</t>
  </si>
  <si>
    <t xml:space="preserve">Porta de giro 01 folha, fechadura, dobradisa, batente, bandeira em compensado e revestida em malamínico. </t>
  </si>
  <si>
    <t>Retirada de luminária florescente 2x36w, tipo 2</t>
  </si>
  <si>
    <t>Película insulfilm aplicada ou Similar</t>
  </si>
  <si>
    <t>m³</t>
  </si>
  <si>
    <t>Remoção de bancada de granito (ou marmore)</t>
  </si>
  <si>
    <t>PISO CERAMICO PADRAO POPULAR PEI 4 ASSENTADO SOBRE ARGAMASSA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</si>
  <si>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</si>
  <si>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</si>
  <si>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</si>
  <si>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</si>
  <si>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</si>
  <si>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</si>
  <si>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</si>
  <si>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</si>
  <si>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</si>
  <si>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>9.3</t>
  </si>
  <si>
    <t>10.0</t>
  </si>
  <si>
    <t>10.1</t>
  </si>
  <si>
    <t>10.2</t>
  </si>
  <si>
    <t>10.3</t>
  </si>
  <si>
    <t>INSTALAÇÃO ELÉTRICA</t>
  </si>
  <si>
    <t>VIDRO TEMPERADO INCOLOR, ESPESSURA 6MM, FORNECIMENTO E INSTALACAO</t>
  </si>
  <si>
    <t>Divisoria Naval (painel cego), e=40mm, com perfis em aço</t>
  </si>
  <si>
    <t>Divisoria Naval (painel com vidro), e=40mm, com perfis em aço</t>
  </si>
  <si>
    <t>Fixação de eletrocalhas com vergalhão (Tirante) com rosca total</t>
  </si>
  <si>
    <t>Composição 02</t>
  </si>
  <si>
    <t xml:space="preserve">Porta de giro 01 folha em quadro estrutural de madeira, preenchido com lâminas em chapa de compensado 4mm de espessura rev. com laminado melamínico nas cores branco gelo e verde (tonalidade a ser definida pelo setor de Arquitetura da SINFRA).  </t>
  </si>
  <si>
    <t>Porta de giro 01 folha em quadro estrutural de madeira, preenchido com lâminas em chapa de compensado 4mm</t>
  </si>
  <si>
    <t>CHAPISCO TRACO 1:4 (CIMENTO E AREIA GROSSA), ESPESSURA 0,5CM</t>
  </si>
  <si>
    <t>REBOCO ARGAMASSA TRACO 1:4,5 (CAL E AREIA FINA), ESPESSURA 0,5CM</t>
  </si>
  <si>
    <t>Composição 03</t>
  </si>
  <si>
    <t xml:space="preserve">Porta de giro 02 folha em quadro estrutural de madeira, preenchido com lâminas em chapa de compensado 4mm de espessura rev. com laminado melamínico nas cores branco gelo e verde (tonalidade a ser definida pelo setor de Arquitetura da SINFRA). </t>
  </si>
  <si>
    <t>Porta de giro 02 folha em quadro estrutural de madeira, preenchido com lâminas em chapa de compensado 4mm de espessura rev. com laminado melamínico</t>
  </si>
  <si>
    <t>Quadro escolar em fórmica branca com moldura</t>
  </si>
  <si>
    <t>Composição 04</t>
  </si>
  <si>
    <t>GRADE DE FERRO EM BARRA CHATA 3/16" COM PINTURA ELETROSTÁTICA E ESMALTE SINTETICO</t>
  </si>
  <si>
    <t>GRADE DE FERRO EM BARRA CHATA 3/16"</t>
  </si>
  <si>
    <t>M²</t>
  </si>
  <si>
    <t>PINTURA ESMALTE BRILHANTE (2 DEMAOS) SOBRE SUPERFICIE METALICA, INCLUSIVE PROTECAO COM ZARCAO</t>
  </si>
  <si>
    <t>73932/001</t>
  </si>
  <si>
    <t>Composição 05</t>
  </si>
  <si>
    <t>PRATELEIRA EM ALVENARIA REVESTIDA EM AZULEIJO BRANCO 15 X 15.</t>
  </si>
  <si>
    <t>CONCRETO ARMADO DOSADO 15 MPA INCL MAT P/ 1 M3 PREPARO</t>
  </si>
  <si>
    <t>M³</t>
  </si>
  <si>
    <t>Lavatório com bancada em granito cinza andorinha, e = 2cm, dim 2.00x0.60</t>
  </si>
  <si>
    <t>Tampo balcão granito verde ubatuba polido c/ largura = 57 cm, e = 2 cm</t>
  </si>
  <si>
    <t>Lavatório com bancada em granito cinza andorinha, e = 2cm, dim 1.20x0.60, com 01 cuba</t>
  </si>
  <si>
    <t>Ponto de esgoto com tubo de pvc rígido soldável de  Ø 50 mm</t>
  </si>
  <si>
    <t>Composição 06</t>
  </si>
  <si>
    <t>JOGO DE FERRAGENS CROMADAS PARA PORTA</t>
  </si>
  <si>
    <t>Espelho de cristal 4mm, com moldura de alumínio, acabamento em laminado, dim. 50 x 80</t>
  </si>
  <si>
    <t>VIDRO TEMPERADO INCOLOR, ESPESSURA 10MM, FORNECIMENTO E INSTALACAO JOGO DE FERRAGENS CROMADAS PARA PORTA</t>
  </si>
  <si>
    <t>Fornecimento e instalação saboneteira de louça</t>
  </si>
  <si>
    <t>Papeleira de louça, DECA A480, 15 x 15cm ou similar</t>
  </si>
  <si>
    <t>Porta toalha em bastão plástico (deca ref a586</t>
  </si>
  <si>
    <t>Remoção de tela galvanizada</t>
  </si>
  <si>
    <t>Porta para divisória Divilux</t>
  </si>
  <si>
    <t>Ponto de água fria aparente, c/material pvc rígido soldável Ø 25mm</t>
  </si>
  <si>
    <t>Persiana vertical em alumínio</t>
  </si>
  <si>
    <t>Retirada De Folhas De Porta De Passagem Ou Janela  Com Batente</t>
  </si>
  <si>
    <t>Demolicao De Piso Vinilico</t>
  </si>
  <si>
    <t>Piso Vinilico Semiflexivel Padrao Liso, Espessura 2mm, Fixado Com Cola M2</t>
  </si>
  <si>
    <t>Pintura Latex Acrilica Externa/Interna S/Selador</t>
  </si>
  <si>
    <t>Pintura Pva</t>
  </si>
  <si>
    <t>Forro De Gesso Em Placas 60x60cm, Espessura 1,2cm, Inclusive Fixacao</t>
  </si>
  <si>
    <t>Fundo Selador Pva, Uma Demao</t>
  </si>
  <si>
    <t>Demolicao De Forro De Gesso</t>
  </si>
  <si>
    <t>Demolicao De Alvenaria De Elementos Ceramicos Vazados</t>
  </si>
  <si>
    <t>Vidro Temperado Incolor, Espessura 6mm, Fornecimento E Instalacao</t>
  </si>
  <si>
    <t>Retirada De Azulejos Ou Ladrilhos</t>
  </si>
  <si>
    <t>Alvenaria Em Tijolo Ceramico Furado 9x14x19cm, 1/2 Vez</t>
  </si>
  <si>
    <t>Chapisco Traco 1:4 (Cimento E Areia Grossa), Espessura 0,5cm</t>
  </si>
  <si>
    <t>Reboco Argamassa Traco 1:4,5 (Cal E Areia Fina), Espessura 0,5cm</t>
  </si>
  <si>
    <t>Fechadura De Embutir Completa, Para Portas Internas, Padrao De Acabamento Medio</t>
  </si>
  <si>
    <t>Luminaria Tipo Calha, De Sobrepor, Com Reator De Partida Rapida E Lampada Fluorescente 2x40w</t>
  </si>
  <si>
    <t>Retirada De Forro Em Reguas De Pvc, Inclusive Retirada De Perfis</t>
  </si>
  <si>
    <t>Bancada De Granito Preto Tijuca Polido 1,50 X 0,60 M</t>
  </si>
  <si>
    <t>Grade De Ferro Em Barra Chata 3/16" Com Pintura Eletrostática E Esmalte Sintetico</t>
  </si>
  <si>
    <t>Prateleira em alvenaria revestida em azuleijo branco 15 x 15.</t>
  </si>
  <si>
    <t>Demolicao Manual De Piso / Contrapiso</t>
  </si>
  <si>
    <t>Divisoria Em Granito Branco Polido, Esp = 3cm</t>
  </si>
  <si>
    <t>Vidro Temperado Incolor, Espessura 10mm, Fornecimento E Instalacao Jogo De Ferragens Cromadas Para Porta</t>
  </si>
  <si>
    <r>
      <t>m</t>
    </r>
    <r>
      <rPr>
        <vertAlign val="superscript"/>
        <sz val="11"/>
        <rFont val="Arial"/>
        <family val="2"/>
      </rPr>
      <t>2</t>
    </r>
  </si>
  <si>
    <t>SERVIÇOS DE RETIRADA E DEMOLIÇÃO</t>
  </si>
  <si>
    <t>3.5</t>
  </si>
  <si>
    <t>3.6</t>
  </si>
  <si>
    <t>3.7</t>
  </si>
  <si>
    <t>PISO</t>
  </si>
  <si>
    <t>FORRO</t>
  </si>
  <si>
    <t>3.8</t>
  </si>
  <si>
    <t>3.9</t>
  </si>
  <si>
    <t>DIVISORIA</t>
  </si>
  <si>
    <t>2.6</t>
  </si>
  <si>
    <t>2.7</t>
  </si>
  <si>
    <t xml:space="preserve">AlVENARIA </t>
  </si>
  <si>
    <t>11.0</t>
  </si>
  <si>
    <t>11.1</t>
  </si>
  <si>
    <t>11.2</t>
  </si>
  <si>
    <t>11.3</t>
  </si>
  <si>
    <t>11.4</t>
  </si>
  <si>
    <t>11.5</t>
  </si>
  <si>
    <t>11.6</t>
  </si>
  <si>
    <t>11.7</t>
  </si>
  <si>
    <t>12.0</t>
  </si>
  <si>
    <t>12.1</t>
  </si>
  <si>
    <t>12.2</t>
  </si>
  <si>
    <t>DIVERSOS</t>
  </si>
  <si>
    <t>HIDROSSANITARIO</t>
  </si>
  <si>
    <t>11.8</t>
  </si>
  <si>
    <t>11.9</t>
  </si>
  <si>
    <t>3.10</t>
  </si>
  <si>
    <t>3.11</t>
  </si>
  <si>
    <t>3.12</t>
  </si>
  <si>
    <t>11.10</t>
  </si>
  <si>
    <t>11.11</t>
  </si>
  <si>
    <t>2.8</t>
  </si>
  <si>
    <t>Emassamento de superfície, com aplicação de 01 demão de massa corrida</t>
  </si>
  <si>
    <t>Revestimento cerâmico para piso ou parede, 34 x 34 cm, pei - 4 Padrao Popular Pei 4 Assentado Sobre Argamassa</t>
  </si>
  <si>
    <t>Placa De Obra Em Chapa De Aco Galvanizado</t>
  </si>
  <si>
    <t>Barracao De Obra Em Chapa De Madeira Compensada Com Banheiro</t>
  </si>
  <si>
    <t>ADMINISTRAÇÃO LOCAL DA OBRA</t>
  </si>
  <si>
    <t>13.0</t>
  </si>
  <si>
    <t>13.1</t>
  </si>
  <si>
    <t>13.2</t>
  </si>
  <si>
    <t>13.3</t>
  </si>
  <si>
    <t>Limpeza Final Da Obra</t>
  </si>
  <si>
    <t>Carga Manual E Remocao E Entulho Com Transporte</t>
  </si>
  <si>
    <t>Placa De Inauguracao Duraluminio 40 X 60cm</t>
  </si>
  <si>
    <t>SUPERINTENDÊNCIA DE INFRAESTRUTURA - SINFRA</t>
  </si>
  <si>
    <t>GERENCIA DE PROJETOS,OBRAS E SERVIÇOS DE ENGENHARIA - GPOS</t>
  </si>
  <si>
    <t>1o MÊS</t>
  </si>
  <si>
    <t>2o MÊS</t>
  </si>
  <si>
    <t>3o MÊS</t>
  </si>
  <si>
    <t>4o MÊS</t>
  </si>
  <si>
    <t>5o MÊS</t>
  </si>
  <si>
    <t>6o MÊS</t>
  </si>
  <si>
    <t>DESCRIÇÃO DO ITEM</t>
  </si>
  <si>
    <t>VALOR TOTAL</t>
  </si>
  <si>
    <t>(%)</t>
  </si>
  <si>
    <t>R$</t>
  </si>
  <si>
    <t>SERVICOS PREIMINARES</t>
  </si>
  <si>
    <t xml:space="preserve">4.0 </t>
  </si>
  <si>
    <t>14.0</t>
  </si>
  <si>
    <t>15.0</t>
  </si>
  <si>
    <t>SERVIÇOS COMPLEMENTARES</t>
  </si>
  <si>
    <t>VALOR ACUMULADO</t>
  </si>
  <si>
    <t xml:space="preserve">CRONOGRAMA FÍSICO-FINANCEIRO ESTIMATIVO PARA  REFORMA DAS SALAS DOS PROFESSORES ESENFAR  </t>
  </si>
  <si>
    <t>Mestre De Obras (8h)</t>
  </si>
  <si>
    <t>mês</t>
  </si>
  <si>
    <t>Engenheiro De Obra Junior (2h)</t>
  </si>
  <si>
    <t>Almoxarife(8h)</t>
  </si>
  <si>
    <t xml:space="preserve">ALVENARIA </t>
  </si>
  <si>
    <t>Luminária de embutir com aletas, para lâmpada fluorescente, 2 x 32w</t>
  </si>
  <si>
    <t>Luminária de sobrepor com aletas, para lâmpada fluorescente, 2 x 32w</t>
  </si>
  <si>
    <t xml:space="preserve">ORÇAMENTO ESTIMATIVO PARA REFORMA DAS SALAS DOS PROFESSORES NA ESENFAR   </t>
  </si>
  <si>
    <t>Eletroduto de pvc rígido roscável, diâm = 32mm (1")</t>
  </si>
  <si>
    <t>Abraçadeira metálica tipo "d" de 1"</t>
  </si>
  <si>
    <t>Curva para eletroduto de pvc rígido roscável, diâm = 32mm (1")</t>
  </si>
  <si>
    <t>Fornecimento e instalação de eletrocalha perfurada 100 x   50 x 3000 mm</t>
  </si>
  <si>
    <t>5.1</t>
  </si>
  <si>
    <t>5.2</t>
  </si>
  <si>
    <t>5.4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</si>
  <si>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</si>
  <si>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</si>
  <si>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</si>
  <si>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</si>
  <si>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</si>
  <si>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</si>
  <si>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</si>
  <si>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</si>
  <si>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</si>
  <si>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</si>
  <si>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</si>
  <si>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</si>
  <si>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</si>
  <si>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</si>
  <si>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</si>
  <si>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</si>
  <si>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</si>
  <si>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</si>
  <si>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</si>
  <si>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</si>
  <si>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</si>
  <si>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</si>
  <si>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</si>
  <si>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</si>
  <si>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</si>
  <si>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Quadro de distribuição de sobrepor para até 24 divisões</t>
  </si>
  <si>
    <t>Interruptor Simples De Embutir 10a/250v 1 Tecla, Sem Placa</t>
  </si>
  <si>
    <t>Interruptor Simples De Embutir 10a/250v 2 Teclas, Com Placa</t>
  </si>
  <si>
    <t>Interruptor Simples De Embutir 10a/250v 3 Teclas, Com Placa</t>
  </si>
  <si>
    <t xml:space="preserve">Tomada De Embutir 2p+T 10a/250v C/ Placa - Fornecimento E Instalacao </t>
  </si>
  <si>
    <t>Cabo De Cobre Isolamento Anti-Chama 0,6/1kv 1,5mm2 (1 Condutor)</t>
  </si>
  <si>
    <t>Cabo De Cobre Isolamento Anti-Chama 0,6/1kv 2,5mm2 (1 Condutor)</t>
  </si>
  <si>
    <t>Cabo De Cobre Isolamento Anti-Chama 0,6/1kv 10mm2 (1 Condutor)</t>
  </si>
  <si>
    <t>Cabo De Cobre Isolamento Anti-Chama 0,6/1kv 16mm2 (1 Condutor)</t>
  </si>
  <si>
    <t>cabo de cobre isolamento anti-chama 0,6/1kv 4mm2 (1 condutor)</t>
  </si>
  <si>
    <t>Cabo De Cobre Isolamento Anti-Chama 0,6/1kv 6mm2 (1 Condutor)</t>
  </si>
  <si>
    <t>Eletroduto Pvc Flexivel Corrugado 25mm Tipo Tigreflex Ou Equiv</t>
  </si>
  <si>
    <t xml:space="preserve">Eletroduto Pvc Flexivel Corrugado 32mm Tipo Tigreflex Ou Equiv </t>
  </si>
  <si>
    <t>Disjuntor Termomagnetico Monopolar Padrao Nema (Americano) 10 A 30a 24</t>
  </si>
  <si>
    <t>Disjuntor Termomagnetico Tripolar Padrao Nema (Americano) 10 A 50a 240</t>
  </si>
  <si>
    <t>Regularizacao De Contra-Pisos E Outras Superficies</t>
  </si>
  <si>
    <t>Revisão em cobertura com telha cerâmica tipo canal, 1ª, com reposição de 30%</t>
  </si>
  <si>
    <t>COBERTA</t>
  </si>
  <si>
    <t>14.1</t>
  </si>
  <si>
    <t>14.2</t>
  </si>
  <si>
    <t xml:space="preserve">Impermeabilizacao de superficie, com asfalto elastomerico. </t>
  </si>
  <si>
    <t>FONTE</t>
  </si>
  <si>
    <t>SINAPi</t>
  </si>
  <si>
    <t xml:space="preserve">SINAPI  </t>
  </si>
  <si>
    <t xml:space="preserve">SINAPI </t>
  </si>
  <si>
    <t xml:space="preserve"> 74097/001</t>
  </si>
  <si>
    <t>Composição</t>
  </si>
  <si>
    <t>73986/001</t>
  </si>
  <si>
    <t>74130/004</t>
  </si>
  <si>
    <t xml:space="preserve"> 74130/001</t>
  </si>
  <si>
    <t xml:space="preserve"> 73953/006</t>
  </si>
  <si>
    <t>74070/004</t>
  </si>
  <si>
    <t>SINAPI + ORSE</t>
  </si>
  <si>
    <t xml:space="preserve">72118+7851 </t>
  </si>
  <si>
    <t>73896/001</t>
  </si>
  <si>
    <t>74242/001</t>
  </si>
  <si>
    <t xml:space="preserve"> 74209/001</t>
  </si>
  <si>
    <t>74133/001</t>
  </si>
  <si>
    <t>CUSTO UNITÁRIO DA PROPOSTA</t>
  </si>
  <si>
    <t>CUSTO TOTAL DA PROPOSTA</t>
  </si>
  <si>
    <t>As built - Como construído</t>
  </si>
  <si>
    <t>Projeto de Cabeamento Estrururado com área acima de  500m²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</si>
  <si>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</si>
  <si>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</si>
  <si>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</si>
  <si>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</si>
  <si>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</si>
  <si>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</si>
  <si>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</si>
  <si>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</si>
  <si>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</si>
  <si>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</si>
  <si>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</si>
  <si>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</si>
  <si>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</si>
  <si>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 xml:space="preserve">Serviços de Lançamento, Crimpagem, Conectorização e fornecimentos de Ponto de Rede (Cabo U/UTP CMR - Categoria 6, 1 Conector RJ-45 U/UTP Fêmea – CAT.6, Identificação e Acessórios) - Até 30 m.  </t>
  </si>
  <si>
    <t xml:space="preserve">Serviço de instalação e fornecimento de Patch Panel 24 Portas UTP Não Gerenciável angular descarregado com capacidade para até 24 conectores RJ-45 categoria 6 ou 6A.  </t>
  </si>
  <si>
    <t xml:space="preserve">Serviço de instalação e fornecimento de Patch Cord flexível Patch Cord 1,50 metros categoria 6.  </t>
  </si>
  <si>
    <t xml:space="preserve">Serviço de instalação e fornecimento de canaletas para Infraestrutura de Pontos de Rede de 20x10 mm e acessórios. Preço de instalação do metro linear.  </t>
  </si>
  <si>
    <t xml:space="preserve">Serviço de instalação e fornecimento de Eletrocalhas Perfuradas para Infra de Pontos de Rede de 100 x 100 mm e acessórios. Preço de instalação do metro linear.  </t>
  </si>
  <si>
    <t>Serviço de Certificação cabos UTP em pontos de redes. Preço por ponto.</t>
  </si>
  <si>
    <t xml:space="preserve">Serviços de Lançamento e fornecimento de Cabo Óptico Multimodo Indoor/Outdoor OM3-12 fibras  </t>
  </si>
  <si>
    <t>Serviços de fusão de Fibras ópticas</t>
  </si>
  <si>
    <t>Serviço de instalação e fornecimento de Distribuidor Interno Óptico para 12 fibras ópticas padrão 19 polegadas com 1RU de altura. Pigtail, Kit G2 1U + Serviço</t>
  </si>
  <si>
    <t xml:space="preserve">Conversor de Mídia 10/100/1000 Mbps RJ-45 para 1000 Base-SX, Multimodo SC. </t>
  </si>
  <si>
    <t xml:space="preserve">Serviço de instalação e fornecimento de Cordão Óptico Duplex LC com 1 metro de comprimento SM/MM .  </t>
  </si>
  <si>
    <t xml:space="preserve">Serviço de instalação e fornecimento de Extensão Duplex LC com 1 metro de comprimento SM/MM.  </t>
  </si>
  <si>
    <t>Rack 12U x 650 x 600</t>
  </si>
  <si>
    <t>MARINHA DO BRASIL 009/2013</t>
  </si>
  <si>
    <t>PREGÃO ELETRONICO 005/2013</t>
  </si>
  <si>
    <t>CUSTO DA OBRA</t>
  </si>
  <si>
    <t>BDI (27,00%)</t>
  </si>
  <si>
    <t>VALOR MENSAL</t>
  </si>
  <si>
    <t>José Cleyton Farias de Mendonça</t>
  </si>
  <si>
    <t>Engenheiro DAOSE/GPOS/SINFRA/UFAL</t>
  </si>
  <si>
    <t>CREA Nº 020993417-4</t>
  </si>
  <si>
    <t>Maceió, ____ de ______________ de______</t>
  </si>
  <si>
    <t>INSTALAÇÃO DE LÓGICA</t>
  </si>
  <si>
    <t>Unidade</t>
  </si>
  <si>
    <t>Quant</t>
  </si>
  <si>
    <t>Custo Unit</t>
  </si>
  <si>
    <t>VARIAÇÃO ENTRE O Custo UNITÁRIO DE REFERÊNCIA E O Custo UNITÁRIO DA PROPOSTA (%)</t>
  </si>
  <si>
    <t>CUSTO POR ITEM DA PROPOSTA</t>
  </si>
  <si>
    <t>Custo UNIT. de Referência</t>
  </si>
  <si>
    <t>Custo TOTAL de Referência</t>
  </si>
  <si>
    <t>PREÇO TOTAL DA PROPOSTA</t>
  </si>
  <si>
    <t xml:space="preserve"> PREÇO TOTAL DE REFERÊNCIA DA OBRA (R$)</t>
  </si>
  <si>
    <t>CUSTO DA PROPOSTA</t>
  </si>
  <si>
    <t>INSTALAÇÃO DE LOGICA</t>
  </si>
  <si>
    <t>CUSTO DE REFERÊNCIA DA OBRA (R$)</t>
  </si>
  <si>
    <t>BDI SOBRE O CUSTO DA OBRA (REFERÊNCIA) (27,00%) (R$)</t>
  </si>
  <si>
    <t>BDI SOBRE O CUSTO DA OBRA (PROPOSTA)</t>
  </si>
  <si>
    <t>73935/002</t>
  </si>
  <si>
    <t>ALVENARIA EM TIJOLO CERAMICO FURADO 9X19X19CM, 1/2 VEZ</t>
  </si>
  <si>
    <t>Referência: Orse de Jun/2014 e Sinapi de Ago/2014.</t>
  </si>
  <si>
    <t>O orçamento foi estimado em R$ 456.473,16 (Quatrocentos e cinquenta e seis mil, quatrocentos e setenta e três reais e dezesseis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</si>
</sst>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_);\(#,##0\)"/>
    <numFmt numFmtId="166" formatCode="#.##0"/>
    <numFmt numFmtId="167" formatCode="##.##000"/>
    <numFmt numFmtId="168" formatCode="0.0%"/>
    <numFmt numFmtId="169" formatCode="#,##0;[Red]#,##0"/>
    <numFmt numFmtId="170" formatCode="#,##0.00;[Red]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b/>
      <sz val="8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39" fontId="2" fillId="0" borderId="0"/>
    <xf numFmtId="0" fontId="1" fillId="0" borderId="0"/>
    <xf numFmtId="0" fontId="4" fillId="0" borderId="0"/>
    <xf numFmtId="9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" fillId="0" borderId="0"/>
    <xf numFmtId="43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6" fillId="0" borderId="0"/>
  </cellStyleXfs>
  <cellXfs count="301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43" fontId="4" fillId="0" borderId="1" xfId="8" applyFont="1" applyBorder="1" applyAlignment="1">
      <alignment vertical="center"/>
    </xf>
    <xf numFmtId="43" fontId="4" fillId="3" borderId="1" xfId="8" applyFont="1" applyFill="1" applyBorder="1" applyAlignment="1">
      <alignment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1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left"/>
    </xf>
    <xf numFmtId="39" fontId="10" fillId="0" borderId="0" xfId="1" applyFont="1" applyBorder="1" applyAlignment="1" applyProtection="1">
      <alignment horizontal="left"/>
    </xf>
    <xf numFmtId="39" fontId="10" fillId="0" borderId="0" xfId="1" applyFont="1" applyAlignment="1" applyProtection="1">
      <alignment horizontal="left"/>
    </xf>
    <xf numFmtId="39" fontId="10" fillId="2" borderId="0" xfId="1" applyFont="1" applyFill="1" applyAlignment="1">
      <alignment horizontal="center" wrapText="1"/>
    </xf>
    <xf numFmtId="39" fontId="10" fillId="0" borderId="0" xfId="1" applyFont="1" applyAlignment="1">
      <alignment horizontal="left" wrapText="1"/>
    </xf>
    <xf numFmtId="39" fontId="10" fillId="0" borderId="0" xfId="1" applyFont="1" applyAlignment="1">
      <alignment horizontal="center" wrapText="1"/>
    </xf>
    <xf numFmtId="39" fontId="10" fillId="0" borderId="0" xfId="1" quotePrefix="1" applyFont="1" applyBorder="1" applyAlignment="1" applyProtection="1">
      <alignment horizontal="left"/>
    </xf>
    <xf numFmtId="39" fontId="13" fillId="0" borderId="0" xfId="1" applyFont="1" applyBorder="1" applyAlignment="1" applyProtection="1"/>
    <xf numFmtId="39" fontId="9" fillId="4" borderId="1" xfId="1" applyFont="1" applyFill="1" applyBorder="1" applyAlignment="1">
      <alignment horizontal="center" vertical="center"/>
    </xf>
    <xf numFmtId="39" fontId="9" fillId="4" borderId="1" xfId="1" applyFont="1" applyFill="1" applyBorder="1" applyAlignment="1">
      <alignment horizontal="center" vertical="center" wrapText="1"/>
    </xf>
    <xf numFmtId="39" fontId="9" fillId="0" borderId="0" xfId="1" applyFont="1" applyFill="1" applyBorder="1" applyAlignment="1" applyProtection="1">
      <alignment horizontal="center" vertical="center" wrapText="1"/>
    </xf>
    <xf numFmtId="39" fontId="10" fillId="0" borderId="1" xfId="1" applyFont="1" applyFill="1" applyBorder="1" applyAlignment="1">
      <alignment horizontal="center" vertical="top"/>
    </xf>
    <xf numFmtId="4" fontId="10" fillId="0" borderId="1" xfId="1" quotePrefix="1" applyNumberFormat="1" applyFont="1" applyFill="1" applyBorder="1" applyAlignment="1">
      <alignment horizontal="center" vertical="top"/>
    </xf>
    <xf numFmtId="39" fontId="13" fillId="0" borderId="0" xfId="1" applyFont="1" applyFill="1" applyBorder="1" applyAlignment="1">
      <alignment horizontal="center" vertical="top"/>
    </xf>
    <xf numFmtId="39" fontId="10" fillId="0" borderId="0" xfId="1" quotePrefix="1" applyFont="1" applyFill="1" applyBorder="1" applyAlignment="1">
      <alignment horizontal="center" vertical="top"/>
    </xf>
    <xf numFmtId="39" fontId="13" fillId="4" borderId="1" xfId="1" applyFont="1" applyFill="1" applyBorder="1" applyAlignment="1">
      <alignment horizontal="center" vertical="top" wrapText="1"/>
    </xf>
    <xf numFmtId="4" fontId="10" fillId="4" borderId="1" xfId="1" quotePrefix="1" applyNumberFormat="1" applyFont="1" applyFill="1" applyBorder="1" applyAlignment="1">
      <alignment horizontal="center" vertical="top"/>
    </xf>
    <xf numFmtId="4" fontId="13" fillId="4" borderId="1" xfId="1" quotePrefix="1" applyNumberFormat="1" applyFont="1" applyFill="1" applyBorder="1" applyAlignment="1">
      <alignment horizontal="center" vertical="top"/>
    </xf>
    <xf numFmtId="39" fontId="10" fillId="0" borderId="1" xfId="1" applyFont="1" applyBorder="1" applyAlignment="1">
      <alignment horizontal="center" vertical="top"/>
    </xf>
    <xf numFmtId="4" fontId="10" fillId="2" borderId="1" xfId="1" quotePrefix="1" applyNumberFormat="1" applyFont="1" applyFill="1" applyBorder="1" applyAlignment="1">
      <alignment horizontal="center" vertical="top"/>
    </xf>
    <xf numFmtId="0" fontId="15" fillId="4" borderId="1" xfId="1" applyNumberFormat="1" applyFont="1" applyFill="1" applyBorder="1" applyAlignment="1">
      <alignment vertical="top"/>
    </xf>
    <xf numFmtId="0" fontId="10" fillId="0" borderId="1" xfId="1" applyNumberFormat="1" applyFont="1" applyFill="1" applyBorder="1" applyAlignment="1">
      <alignment vertical="top" wrapText="1"/>
    </xf>
    <xf numFmtId="0" fontId="8" fillId="0" borderId="2" xfId="0" applyFont="1" applyBorder="1" applyAlignment="1">
      <alignment horizontal="left" wrapText="1"/>
    </xf>
    <xf numFmtId="4" fontId="10" fillId="0" borderId="1" xfId="1" applyNumberFormat="1" applyFont="1" applyBorder="1" applyAlignment="1">
      <alignment horizontal="left" vertical="top"/>
    </xf>
    <xf numFmtId="0" fontId="10" fillId="0" borderId="6" xfId="1" applyNumberFormat="1" applyFont="1" applyFill="1" applyBorder="1" applyAlignment="1">
      <alignment horizontal="left" vertical="top"/>
    </xf>
    <xf numFmtId="39" fontId="10" fillId="0" borderId="1" xfId="1" applyFont="1" applyFill="1" applyBorder="1" applyAlignment="1">
      <alignment horizontal="center" vertical="top" wrapText="1"/>
    </xf>
    <xf numFmtId="4" fontId="13" fillId="4" borderId="1" xfId="1" applyNumberFormat="1" applyFont="1" applyFill="1" applyBorder="1" applyAlignment="1">
      <alignment horizontal="center" vertical="top"/>
    </xf>
    <xf numFmtId="4" fontId="0" fillId="0" borderId="0" xfId="0" applyNumberFormat="1"/>
    <xf numFmtId="39" fontId="13" fillId="4" borderId="1" xfId="1" applyFont="1" applyFill="1" applyBorder="1" applyAlignment="1">
      <alignment vertical="top"/>
    </xf>
    <xf numFmtId="39" fontId="10" fillId="4" borderId="1" xfId="1" applyFont="1" applyFill="1" applyBorder="1" applyAlignment="1">
      <alignment horizontal="left" vertical="top"/>
    </xf>
    <xf numFmtId="4" fontId="8" fillId="2" borderId="1" xfId="1" applyNumberFormat="1" applyFont="1" applyFill="1" applyBorder="1" applyAlignment="1">
      <alignment horizontal="center" vertical="top"/>
    </xf>
    <xf numFmtId="4" fontId="10" fillId="0" borderId="0" xfId="1" quotePrefix="1" applyNumberFormat="1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/>
    </xf>
    <xf numFmtId="4" fontId="16" fillId="0" borderId="0" xfId="0" applyNumberFormat="1" applyFont="1" applyBorder="1" applyAlignment="1">
      <alignment vertical="top"/>
    </xf>
    <xf numFmtId="39" fontId="4" fillId="0" borderId="0" xfId="0" applyNumberFormat="1" applyFont="1" applyFill="1" applyBorder="1" applyAlignment="1" applyProtection="1">
      <alignment horizontal="left"/>
    </xf>
    <xf numFmtId="39" fontId="4" fillId="0" borderId="0" xfId="0" applyNumberFormat="1" applyFont="1" applyBorder="1" applyAlignment="1" applyProtection="1">
      <alignment horizontal="left"/>
    </xf>
    <xf numFmtId="39" fontId="0" fillId="0" borderId="0" xfId="0" applyNumberFormat="1"/>
    <xf numFmtId="39" fontId="18" fillId="0" borderId="0" xfId="0" applyNumberFormat="1" applyFont="1" applyAlignment="1">
      <alignment horizontal="left"/>
    </xf>
    <xf numFmtId="39" fontId="19" fillId="0" borderId="0" xfId="0" applyNumberFormat="1" applyFont="1"/>
    <xf numFmtId="0" fontId="16" fillId="0" borderId="7" xfId="0" applyFont="1" applyBorder="1" applyAlignment="1" applyProtection="1">
      <alignment horizontal="left"/>
    </xf>
    <xf numFmtId="39" fontId="18" fillId="7" borderId="3" xfId="0" applyNumberFormat="1" applyFont="1" applyFill="1" applyBorder="1" applyAlignment="1">
      <alignment horizontal="center"/>
    </xf>
    <xf numFmtId="39" fontId="18" fillId="7" borderId="5" xfId="0" applyNumberFormat="1" applyFont="1" applyFill="1" applyBorder="1" applyAlignment="1">
      <alignment horizontal="center"/>
    </xf>
    <xf numFmtId="39" fontId="18" fillId="7" borderId="4" xfId="0" applyNumberFormat="1" applyFont="1" applyFill="1" applyBorder="1" applyAlignment="1">
      <alignment horizontal="center"/>
    </xf>
    <xf numFmtId="39" fontId="18" fillId="7" borderId="1" xfId="0" applyNumberFormat="1" applyFont="1" applyFill="1" applyBorder="1" applyAlignment="1">
      <alignment horizontal="center"/>
    </xf>
    <xf numFmtId="39" fontId="18" fillId="7" borderId="1" xfId="0" applyNumberFormat="1" applyFont="1" applyFill="1" applyBorder="1" applyAlignment="1">
      <alignment horizontal="center" wrapText="1"/>
    </xf>
    <xf numFmtId="164" fontId="18" fillId="7" borderId="1" xfId="6" applyFont="1" applyFill="1" applyBorder="1" applyAlignment="1">
      <alignment horizontal="center"/>
    </xf>
    <xf numFmtId="167" fontId="18" fillId="7" borderId="1" xfId="0" applyNumberFormat="1" applyFont="1" applyFill="1" applyBorder="1" applyAlignment="1">
      <alignment horizontal="center"/>
    </xf>
    <xf numFmtId="39" fontId="18" fillId="0" borderId="10" xfId="0" applyNumberFormat="1" applyFont="1" applyFill="1" applyBorder="1" applyAlignment="1">
      <alignment horizontal="center"/>
    </xf>
    <xf numFmtId="39" fontId="18" fillId="0" borderId="10" xfId="0" applyNumberFormat="1" applyFont="1" applyFill="1" applyBorder="1" applyAlignment="1">
      <alignment wrapText="1"/>
    </xf>
    <xf numFmtId="4" fontId="18" fillId="0" borderId="10" xfId="0" applyNumberFormat="1" applyFont="1" applyFill="1" applyBorder="1" applyAlignment="1">
      <alignment horizontal="right" vertical="top"/>
    </xf>
    <xf numFmtId="9" fontId="19" fillId="0" borderId="1" xfId="4" applyFont="1" applyFill="1" applyBorder="1"/>
    <xf numFmtId="164" fontId="19" fillId="0" borderId="1" xfId="6" applyFont="1" applyFill="1" applyBorder="1"/>
    <xf numFmtId="39" fontId="18" fillId="0" borderId="2" xfId="0" applyNumberFormat="1" applyFont="1" applyFill="1" applyBorder="1" applyAlignment="1">
      <alignment horizontal="center"/>
    </xf>
    <xf numFmtId="39" fontId="18" fillId="0" borderId="2" xfId="0" applyNumberFormat="1" applyFont="1" applyFill="1" applyBorder="1" applyAlignment="1">
      <alignment wrapText="1"/>
    </xf>
    <xf numFmtId="164" fontId="18" fillId="0" borderId="2" xfId="6" applyFont="1" applyFill="1" applyBorder="1" applyAlignment="1">
      <alignment horizontal="center" wrapText="1"/>
    </xf>
    <xf numFmtId="164" fontId="18" fillId="0" borderId="10" xfId="6" applyFont="1" applyFill="1" applyBorder="1" applyAlignment="1">
      <alignment horizontal="center" wrapText="1"/>
    </xf>
    <xf numFmtId="4" fontId="18" fillId="0" borderId="13" xfId="0" quotePrefix="1" applyNumberFormat="1" applyFont="1" applyFill="1" applyBorder="1" applyAlignment="1">
      <alignment horizontal="right" vertical="top"/>
    </xf>
    <xf numFmtId="39" fontId="18" fillId="0" borderId="13" xfId="0" applyNumberFormat="1" applyFont="1" applyFill="1" applyBorder="1" applyAlignment="1">
      <alignment horizontal="center"/>
    </xf>
    <xf numFmtId="39" fontId="18" fillId="0" borderId="13" xfId="0" applyNumberFormat="1" applyFont="1" applyFill="1" applyBorder="1" applyAlignment="1">
      <alignment wrapText="1"/>
    </xf>
    <xf numFmtId="164" fontId="18" fillId="0" borderId="13" xfId="6" applyFont="1" applyFill="1" applyBorder="1" applyAlignment="1">
      <alignment horizontal="center" wrapText="1"/>
    </xf>
    <xf numFmtId="9" fontId="19" fillId="0" borderId="10" xfId="4" applyFont="1" applyFill="1" applyBorder="1"/>
    <xf numFmtId="164" fontId="19" fillId="0" borderId="10" xfId="6" applyFont="1" applyFill="1" applyBorder="1"/>
    <xf numFmtId="39" fontId="19" fillId="0" borderId="0" xfId="0" applyNumberFormat="1" applyFont="1" applyFill="1" applyAlignment="1">
      <alignment horizontal="center"/>
    </xf>
    <xf numFmtId="39" fontId="19" fillId="0" borderId="0" xfId="0" applyNumberFormat="1" applyFont="1" applyFill="1" applyAlignment="1">
      <alignment wrapText="1"/>
    </xf>
    <xf numFmtId="164" fontId="19" fillId="0" borderId="0" xfId="6" applyFont="1" applyFill="1" applyAlignment="1">
      <alignment horizontal="center"/>
    </xf>
    <xf numFmtId="9" fontId="19" fillId="0" borderId="0" xfId="4" applyFont="1" applyFill="1"/>
    <xf numFmtId="164" fontId="19" fillId="0" borderId="0" xfId="6" applyFont="1" applyFill="1"/>
    <xf numFmtId="39" fontId="19" fillId="0" borderId="0" xfId="0" applyNumberFormat="1" applyFont="1" applyFill="1"/>
    <xf numFmtId="39" fontId="10" fillId="0" borderId="3" xfId="1" applyFont="1" applyFill="1" applyBorder="1" applyAlignment="1">
      <alignment horizontal="center" vertical="top"/>
    </xf>
    <xf numFmtId="9" fontId="19" fillId="6" borderId="1" xfId="4" applyFont="1" applyFill="1" applyBorder="1"/>
    <xf numFmtId="9" fontId="19" fillId="2" borderId="1" xfId="4" applyFont="1" applyFill="1" applyBorder="1"/>
    <xf numFmtId="164" fontId="19" fillId="6" borderId="1" xfId="6" applyFont="1" applyFill="1" applyBorder="1"/>
    <xf numFmtId="164" fontId="19" fillId="2" borderId="1" xfId="6" applyFont="1" applyFill="1" applyBorder="1"/>
    <xf numFmtId="43" fontId="0" fillId="0" borderId="0" xfId="0" applyNumberFormat="1"/>
    <xf numFmtId="4" fontId="8" fillId="2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4" fontId="8" fillId="0" borderId="0" xfId="1" quotePrefix="1" applyNumberFormat="1" applyFont="1" applyFill="1" applyBorder="1" applyAlignment="1">
      <alignment horizontal="center" vertical="top"/>
    </xf>
    <xf numFmtId="39" fontId="9" fillId="2" borderId="0" xfId="1" applyFont="1" applyFill="1" applyBorder="1" applyAlignment="1">
      <alignment horizontal="center" vertical="center" wrapText="1"/>
    </xf>
    <xf numFmtId="4" fontId="13" fillId="2" borderId="0" xfId="1" applyNumberFormat="1" applyFont="1" applyFill="1" applyBorder="1" applyAlignment="1">
      <alignment horizontal="center" vertical="top"/>
    </xf>
    <xf numFmtId="39" fontId="10" fillId="2" borderId="1" xfId="1" applyFont="1" applyFill="1" applyBorder="1" applyAlignment="1">
      <alignment horizontal="center" vertical="top"/>
    </xf>
    <xf numFmtId="39" fontId="10" fillId="0" borderId="0" xfId="1" applyFont="1" applyFill="1" applyBorder="1" applyAlignment="1">
      <alignment horizontal="center" vertical="top"/>
    </xf>
    <xf numFmtId="0" fontId="8" fillId="0" borderId="0" xfId="0" applyFont="1" applyBorder="1" applyAlignment="1">
      <alignment vertical="center"/>
    </xf>
    <xf numFmtId="49" fontId="10" fillId="0" borderId="0" xfId="1" applyNumberFormat="1" applyFont="1" applyFill="1" applyBorder="1" applyAlignment="1">
      <alignment horizontal="left" vertical="top"/>
    </xf>
    <xf numFmtId="4" fontId="9" fillId="0" borderId="0" xfId="1" applyNumberFormat="1" applyFont="1" applyFill="1" applyBorder="1" applyAlignment="1">
      <alignment horizontal="left" vertical="top"/>
    </xf>
    <xf numFmtId="0" fontId="10" fillId="2" borderId="0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horizontal="left" vertical="top"/>
    </xf>
    <xf numFmtId="39" fontId="10" fillId="2" borderId="0" xfId="1" applyFont="1" applyFill="1" applyBorder="1" applyAlignment="1">
      <alignment vertical="top"/>
    </xf>
    <xf numFmtId="49" fontId="9" fillId="0" borderId="0" xfId="1" applyNumberFormat="1" applyFont="1" applyFill="1" applyBorder="1" applyAlignment="1">
      <alignment horizontal="left" vertical="top"/>
    </xf>
    <xf numFmtId="39" fontId="9" fillId="2" borderId="0" xfId="1" applyFont="1" applyFill="1" applyBorder="1" applyAlignment="1">
      <alignment horizontal="center" vertical="center"/>
    </xf>
    <xf numFmtId="39" fontId="13" fillId="2" borderId="0" xfId="1" applyFont="1" applyFill="1" applyBorder="1" applyAlignment="1">
      <alignment horizontal="center" vertical="top" wrapText="1"/>
    </xf>
    <xf numFmtId="39" fontId="13" fillId="2" borderId="0" xfId="1" applyFont="1" applyFill="1" applyBorder="1" applyAlignment="1">
      <alignment vertical="top"/>
    </xf>
    <xf numFmtId="39" fontId="10" fillId="2" borderId="0" xfId="1" applyFont="1" applyFill="1" applyBorder="1" applyAlignment="1">
      <alignment horizontal="left" vertical="top"/>
    </xf>
    <xf numFmtId="4" fontId="10" fillId="2" borderId="0" xfId="1" quotePrefix="1" applyNumberFormat="1" applyFont="1" applyFill="1" applyBorder="1" applyAlignment="1">
      <alignment horizontal="left" vertical="top"/>
    </xf>
    <xf numFmtId="39" fontId="10" fillId="4" borderId="1" xfId="1" applyFont="1" applyFill="1" applyBorder="1" applyAlignment="1">
      <alignment horizontal="center" vertical="top"/>
    </xf>
    <xf numFmtId="10" fontId="0" fillId="0" borderId="0" xfId="0" applyNumberFormat="1"/>
    <xf numFmtId="39" fontId="4" fillId="0" borderId="0" xfId="0" applyNumberFormat="1" applyFont="1" applyFill="1" applyBorder="1" applyAlignment="1" applyProtection="1"/>
    <xf numFmtId="0" fontId="10" fillId="2" borderId="1" xfId="1" applyNumberFormat="1" applyFont="1" applyFill="1" applyBorder="1" applyAlignment="1">
      <alignment horizontal="center" vertical="top"/>
    </xf>
    <xf numFmtId="0" fontId="10" fillId="2" borderId="1" xfId="1" applyNumberFormat="1" applyFont="1" applyFill="1" applyBorder="1" applyAlignment="1">
      <alignment horizontal="center" vertical="top" wrapText="1"/>
    </xf>
    <xf numFmtId="0" fontId="10" fillId="4" borderId="1" xfId="3" applyFont="1" applyFill="1" applyBorder="1" applyAlignment="1">
      <alignment horizontal="center" vertical="top"/>
    </xf>
    <xf numFmtId="0" fontId="10" fillId="0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0" fillId="5" borderId="1" xfId="7" applyNumberFormat="1" applyFont="1" applyFill="1" applyBorder="1" applyAlignment="1">
      <alignment horizontal="center" vertical="top" wrapText="1"/>
    </xf>
    <xf numFmtId="0" fontId="9" fillId="4" borderId="1" xfId="1" applyNumberFormat="1" applyFont="1" applyFill="1" applyBorder="1" applyAlignment="1">
      <alignment horizontal="center" vertical="top"/>
    </xf>
    <xf numFmtId="0" fontId="10" fillId="0" borderId="1" xfId="1" applyNumberFormat="1" applyFont="1" applyFill="1" applyBorder="1" applyAlignment="1">
      <alignment horizontal="center" vertical="top"/>
    </xf>
    <xf numFmtId="0" fontId="9" fillId="0" borderId="1" xfId="1" applyNumberFormat="1" applyFont="1" applyFill="1" applyBorder="1" applyAlignment="1">
      <alignment horizontal="center" vertical="top" wrapText="1"/>
    </xf>
    <xf numFmtId="0" fontId="10" fillId="0" borderId="1" xfId="3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49" fontId="9" fillId="4" borderId="1" xfId="1" applyNumberFormat="1" applyFont="1" applyFill="1" applyBorder="1" applyAlignment="1">
      <alignment horizontal="center" vertical="top"/>
    </xf>
    <xf numFmtId="4" fontId="0" fillId="2" borderId="0" xfId="0" applyNumberFormat="1" applyFill="1" applyBorder="1"/>
    <xf numFmtId="43" fontId="0" fillId="2" borderId="0" xfId="8" applyFont="1" applyFill="1" applyBorder="1"/>
    <xf numFmtId="0" fontId="0" fillId="2" borderId="0" xfId="0" applyFill="1" applyBorder="1"/>
    <xf numFmtId="43" fontId="0" fillId="2" borderId="0" xfId="0" applyNumberFormat="1" applyFill="1" applyBorder="1"/>
    <xf numFmtId="39" fontId="10" fillId="2" borderId="0" xfId="1" quotePrefix="1" applyFont="1" applyFill="1" applyBorder="1" applyAlignment="1" applyProtection="1">
      <alignment horizontal="left"/>
    </xf>
    <xf numFmtId="39" fontId="10" fillId="2" borderId="0" xfId="1" applyFont="1" applyFill="1" applyBorder="1" applyAlignment="1" applyProtection="1">
      <alignment horizontal="left"/>
    </xf>
    <xf numFmtId="39" fontId="10" fillId="2" borderId="0" xfId="1" applyFont="1" applyFill="1" applyBorder="1" applyAlignment="1">
      <alignment horizontal="center" wrapText="1"/>
    </xf>
    <xf numFmtId="39" fontId="10" fillId="2" borderId="0" xfId="1" applyFont="1" applyFill="1" applyBorder="1" applyAlignment="1">
      <alignment horizontal="center" vertical="top"/>
    </xf>
    <xf numFmtId="4" fontId="10" fillId="2" borderId="0" xfId="1" quotePrefix="1" applyNumberFormat="1" applyFont="1" applyFill="1" applyBorder="1" applyAlignment="1">
      <alignment horizontal="center" vertical="top"/>
    </xf>
    <xf numFmtId="49" fontId="10" fillId="2" borderId="0" xfId="1" applyNumberFormat="1" applyFont="1" applyFill="1" applyBorder="1" applyAlignment="1">
      <alignment horizontal="left" vertical="top"/>
    </xf>
    <xf numFmtId="10" fontId="9" fillId="2" borderId="0" xfId="11" applyNumberFormat="1" applyFont="1" applyFill="1" applyBorder="1" applyAlignment="1">
      <alignment horizontal="left" vertical="top"/>
    </xf>
    <xf numFmtId="49" fontId="9" fillId="2" borderId="0" xfId="1" applyNumberFormat="1" applyFont="1" applyFill="1" applyBorder="1" applyAlignment="1">
      <alignment horizontal="left" vertical="top"/>
    </xf>
    <xf numFmtId="4" fontId="8" fillId="2" borderId="0" xfId="1" quotePrefix="1" applyNumberFormat="1" applyFont="1" applyFill="1" applyBorder="1" applyAlignment="1">
      <alignment horizontal="center" vertical="top"/>
    </xf>
    <xf numFmtId="10" fontId="10" fillId="2" borderId="0" xfId="1" applyNumberFormat="1" applyFont="1" applyFill="1" applyBorder="1" applyAlignment="1">
      <alignment horizontal="left" vertical="top"/>
    </xf>
    <xf numFmtId="39" fontId="13" fillId="0" borderId="0" xfId="1" applyFont="1" applyBorder="1" applyAlignment="1" applyProtection="1">
      <alignment horizontal="left"/>
    </xf>
    <xf numFmtId="39" fontId="10" fillId="2" borderId="1" xfId="1" applyFont="1" applyFill="1" applyBorder="1" applyAlignment="1">
      <alignment horizontal="center" vertical="top" wrapText="1"/>
    </xf>
    <xf numFmtId="39" fontId="9" fillId="4" borderId="3" xfId="1" applyFont="1" applyFill="1" applyBorder="1" applyAlignment="1">
      <alignment horizontal="center" vertical="center" wrapText="1"/>
    </xf>
    <xf numFmtId="4" fontId="13" fillId="4" borderId="3" xfId="1" applyNumberFormat="1" applyFont="1" applyFill="1" applyBorder="1" applyAlignment="1">
      <alignment horizontal="center" vertical="top"/>
    </xf>
    <xf numFmtId="4" fontId="10" fillId="0" borderId="3" xfId="1" quotePrefix="1" applyNumberFormat="1" applyFont="1" applyFill="1" applyBorder="1" applyAlignment="1">
      <alignment horizontal="center" vertical="top"/>
    </xf>
    <xf numFmtId="4" fontId="13" fillId="4" borderId="3" xfId="1" quotePrefix="1" applyNumberFormat="1" applyFont="1" applyFill="1" applyBorder="1" applyAlignment="1">
      <alignment horizontal="center" vertical="top"/>
    </xf>
    <xf numFmtId="4" fontId="13" fillId="4" borderId="11" xfId="1" quotePrefix="1" applyNumberFormat="1" applyFont="1" applyFill="1" applyBorder="1" applyAlignment="1">
      <alignment horizontal="center" vertical="top"/>
    </xf>
    <xf numFmtId="4" fontId="13" fillId="4" borderId="12" xfId="1" quotePrefix="1" applyNumberFormat="1" applyFont="1" applyFill="1" applyBorder="1" applyAlignment="1">
      <alignment horizontal="center" vertical="top"/>
    </xf>
    <xf numFmtId="4" fontId="13" fillId="4" borderId="8" xfId="1" quotePrefix="1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top"/>
    </xf>
    <xf numFmtId="1" fontId="10" fillId="2" borderId="1" xfId="8" applyNumberFormat="1" applyFont="1" applyFill="1" applyBorder="1" applyAlignment="1">
      <alignment horizontal="center" vertical="top"/>
    </xf>
    <xf numFmtId="0" fontId="8" fillId="0" borderId="0" xfId="0" applyFont="1" applyBorder="1"/>
    <xf numFmtId="39" fontId="13" fillId="0" borderId="0" xfId="1" applyFont="1" applyBorder="1" applyAlignment="1" applyProtection="1">
      <alignment horizontal="left"/>
    </xf>
    <xf numFmtId="4" fontId="10" fillId="2" borderId="1" xfId="1" applyNumberFormat="1" applyFont="1" applyFill="1" applyBorder="1" applyAlignment="1">
      <alignment horizontal="left" vertical="top"/>
    </xf>
    <xf numFmtId="170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/>
    </xf>
    <xf numFmtId="2" fontId="20" fillId="2" borderId="1" xfId="12" applyNumberFormat="1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right" vertical="top"/>
    </xf>
    <xf numFmtId="49" fontId="17" fillId="2" borderId="0" xfId="0" applyNumberFormat="1" applyFont="1" applyFill="1" applyBorder="1" applyAlignment="1">
      <alignment horizontal="center" vertical="top"/>
    </xf>
    <xf numFmtId="2" fontId="17" fillId="2" borderId="0" xfId="0" applyNumberFormat="1" applyFont="1" applyFill="1" applyBorder="1" applyAlignment="1">
      <alignment horizontal="center" vertical="top"/>
    </xf>
    <xf numFmtId="2" fontId="16" fillId="2" borderId="0" xfId="0" applyNumberFormat="1" applyFont="1" applyFill="1" applyBorder="1" applyAlignment="1">
      <alignment vertical="top"/>
    </xf>
    <xf numFmtId="0" fontId="11" fillId="2" borderId="0" xfId="0" applyFont="1" applyFill="1" applyBorder="1" applyAlignment="1">
      <alignment horizontal="left" vertical="center" wrapText="1"/>
    </xf>
    <xf numFmtId="169" fontId="20" fillId="2" borderId="0" xfId="0" applyNumberFormat="1" applyFont="1" applyFill="1" applyBorder="1" applyAlignment="1">
      <alignment horizontal="center" vertical="center"/>
    </xf>
    <xf numFmtId="170" fontId="11" fillId="2" borderId="0" xfId="0" applyNumberFormat="1" applyFont="1" applyFill="1" applyBorder="1" applyAlignment="1">
      <alignment horizontal="right" vertical="center"/>
    </xf>
    <xf numFmtId="170" fontId="20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49" fontId="7" fillId="2" borderId="0" xfId="0" applyNumberFormat="1" applyFont="1" applyFill="1" applyBorder="1" applyAlignment="1">
      <alignment horizontal="center"/>
    </xf>
    <xf numFmtId="166" fontId="7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6" fillId="2" borderId="0" xfId="0" applyNumberFormat="1" applyFont="1" applyFill="1" applyBorder="1" applyAlignment="1">
      <alignment vertical="top"/>
    </xf>
    <xf numFmtId="0" fontId="21" fillId="2" borderId="1" xfId="1" applyNumberFormat="1" applyFont="1" applyFill="1" applyBorder="1" applyAlignment="1">
      <alignment vertical="top"/>
    </xf>
    <xf numFmtId="0" fontId="8" fillId="0" borderId="1" xfId="0" applyFont="1" applyBorder="1" applyAlignment="1">
      <alignment horizontal="center" wrapText="1"/>
    </xf>
    <xf numFmtId="0" fontId="24" fillId="0" borderId="0" xfId="0" applyFont="1" applyAlignment="1">
      <alignment horizontal="center"/>
    </xf>
    <xf numFmtId="39" fontId="13" fillId="2" borderId="0" xfId="1" applyFont="1" applyFill="1" applyBorder="1" applyAlignment="1" applyProtection="1">
      <alignment horizontal="left"/>
    </xf>
    <xf numFmtId="4" fontId="25" fillId="0" borderId="1" xfId="0" applyNumberFormat="1" applyFont="1" applyBorder="1" applyAlignment="1">
      <alignment horizontal="center"/>
    </xf>
    <xf numFmtId="39" fontId="10" fillId="2" borderId="1" xfId="1" applyFont="1" applyFill="1" applyBorder="1" applyAlignment="1">
      <alignment vertical="top" wrapText="1"/>
    </xf>
    <xf numFmtId="0" fontId="13" fillId="4" borderId="1" xfId="3" applyFont="1" applyFill="1" applyBorder="1" applyAlignment="1">
      <alignment vertical="top" wrapText="1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5" fillId="4" borderId="1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12" fillId="4" borderId="0" xfId="0" applyFont="1" applyFill="1" applyAlignment="1">
      <alignment vertical="center" wrapText="1"/>
    </xf>
    <xf numFmtId="49" fontId="15" fillId="4" borderId="1" xfId="1" applyNumberFormat="1" applyFont="1" applyFill="1" applyBorder="1" applyAlignment="1">
      <alignment vertical="top" wrapText="1"/>
    </xf>
    <xf numFmtId="0" fontId="13" fillId="4" borderId="1" xfId="3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4" borderId="1" xfId="1" applyNumberFormat="1" applyFont="1" applyFill="1" applyBorder="1" applyAlignment="1">
      <alignment horizontal="center" vertical="top"/>
    </xf>
    <xf numFmtId="0" fontId="10" fillId="0" borderId="1" xfId="1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15" fillId="4" borderId="1" xfId="1" applyNumberFormat="1" applyFont="1" applyFill="1" applyBorder="1" applyAlignment="1">
      <alignment horizontal="center" vertical="top"/>
    </xf>
    <xf numFmtId="49" fontId="10" fillId="0" borderId="1" xfId="1" applyNumberFormat="1" applyFont="1" applyFill="1" applyBorder="1" applyAlignment="1">
      <alignment horizontal="center" vertical="top"/>
    </xf>
    <xf numFmtId="4" fontId="10" fillId="0" borderId="1" xfId="1" applyNumberFormat="1" applyFont="1" applyFill="1" applyBorder="1" applyAlignment="1">
      <alignment horizontal="center" vertical="top"/>
    </xf>
    <xf numFmtId="4" fontId="9" fillId="0" borderId="1" xfId="1" applyNumberFormat="1" applyFont="1" applyFill="1" applyBorder="1" applyAlignment="1">
      <alignment horizontal="center" vertical="top"/>
    </xf>
    <xf numFmtId="0" fontId="10" fillId="4" borderId="1" xfId="1" applyNumberFormat="1" applyFont="1" applyFill="1" applyBorder="1" applyAlignment="1">
      <alignment horizontal="center" vertical="top"/>
    </xf>
    <xf numFmtId="4" fontId="10" fillId="4" borderId="1" xfId="1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4" fontId="10" fillId="0" borderId="1" xfId="1" applyNumberFormat="1" applyFont="1" applyBorder="1" applyAlignment="1">
      <alignment horizontal="center" vertical="top"/>
    </xf>
    <xf numFmtId="0" fontId="10" fillId="0" borderId="3" xfId="1" applyNumberFormat="1" applyFont="1" applyFill="1" applyBorder="1" applyAlignment="1">
      <alignment horizontal="center" vertical="top"/>
    </xf>
    <xf numFmtId="0" fontId="10" fillId="0" borderId="6" xfId="1" applyNumberFormat="1" applyFont="1" applyFill="1" applyBorder="1" applyAlignment="1">
      <alignment horizontal="center" vertical="top"/>
    </xf>
    <xf numFmtId="49" fontId="9" fillId="0" borderId="3" xfId="1" applyNumberFormat="1" applyFont="1" applyFill="1" applyBorder="1" applyAlignment="1">
      <alignment horizontal="center" vertical="top"/>
    </xf>
    <xf numFmtId="49" fontId="9" fillId="0" borderId="1" xfId="1" applyNumberFormat="1" applyFont="1" applyFill="1" applyBorder="1" applyAlignment="1">
      <alignment horizontal="center" vertical="top"/>
    </xf>
    <xf numFmtId="0" fontId="10" fillId="0" borderId="2" xfId="1" applyNumberFormat="1" applyFont="1" applyFill="1" applyBorder="1" applyAlignment="1">
      <alignment horizontal="center" vertical="top"/>
    </xf>
    <xf numFmtId="170" fontId="11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top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0" fillId="0" borderId="7" xfId="0" applyBorder="1"/>
    <xf numFmtId="4" fontId="10" fillId="8" borderId="1" xfId="1" quotePrefix="1" applyNumberFormat="1" applyFont="1" applyFill="1" applyBorder="1" applyAlignment="1">
      <alignment horizontal="center" vertical="top"/>
    </xf>
    <xf numFmtId="10" fontId="15" fillId="4" borderId="1" xfId="13" applyNumberFormat="1" applyFont="1" applyFill="1" applyBorder="1" applyAlignment="1" applyProtection="1">
      <alignment vertical="center"/>
      <protection hidden="1"/>
    </xf>
    <xf numFmtId="10" fontId="9" fillId="0" borderId="1" xfId="13" applyNumberFormat="1" applyFont="1" applyBorder="1" applyAlignment="1" applyProtection="1">
      <alignment vertical="center"/>
      <protection hidden="1"/>
    </xf>
    <xf numFmtId="43" fontId="10" fillId="2" borderId="1" xfId="8" applyFont="1" applyFill="1" applyBorder="1" applyAlignment="1">
      <alignment horizontal="center" vertical="center"/>
    </xf>
    <xf numFmtId="2" fontId="11" fillId="2" borderId="1" xfId="12" applyNumberFormat="1" applyFont="1" applyFill="1" applyBorder="1" applyAlignment="1">
      <alignment horizontal="center" vertical="center"/>
    </xf>
    <xf numFmtId="4" fontId="13" fillId="4" borderId="23" xfId="1" quotePrefix="1" applyNumberFormat="1" applyFont="1" applyFill="1" applyBorder="1" applyAlignment="1">
      <alignment vertical="top"/>
    </xf>
    <xf numFmtId="4" fontId="13" fillId="8" borderId="24" xfId="1" quotePrefix="1" applyNumberFormat="1" applyFont="1" applyFill="1" applyBorder="1" applyAlignment="1">
      <alignment vertical="top"/>
    </xf>
    <xf numFmtId="4" fontId="13" fillId="4" borderId="25" xfId="1" quotePrefix="1" applyNumberFormat="1" applyFont="1" applyFill="1" applyBorder="1" applyAlignment="1">
      <alignment vertical="top"/>
    </xf>
    <xf numFmtId="39" fontId="18" fillId="0" borderId="3" xfId="0" applyNumberFormat="1" applyFont="1" applyFill="1" applyBorder="1" applyAlignment="1">
      <alignment horizontal="center" vertical="center"/>
    </xf>
    <xf numFmtId="39" fontId="18" fillId="0" borderId="5" xfId="0" applyNumberFormat="1" applyFont="1" applyFill="1" applyBorder="1" applyAlignment="1">
      <alignment horizontal="center" vertical="center"/>
    </xf>
    <xf numFmtId="164" fontId="18" fillId="0" borderId="1" xfId="6" applyFont="1" applyFill="1" applyBorder="1" applyAlignment="1">
      <alignment horizontal="center" vertical="center"/>
    </xf>
    <xf numFmtId="39" fontId="18" fillId="0" borderId="1" xfId="0" applyNumberFormat="1" applyFont="1" applyFill="1" applyBorder="1" applyAlignment="1">
      <alignment horizontal="center" vertical="center"/>
    </xf>
    <xf numFmtId="10" fontId="18" fillId="0" borderId="1" xfId="4" applyNumberFormat="1" applyFont="1" applyFill="1" applyBorder="1" applyAlignment="1">
      <alignment horizontal="center" vertical="center"/>
    </xf>
    <xf numFmtId="168" fontId="18" fillId="0" borderId="1" xfId="4" applyNumberFormat="1" applyFont="1" applyFill="1" applyBorder="1" applyAlignment="1">
      <alignment horizontal="center" vertical="center"/>
    </xf>
    <xf numFmtId="10" fontId="10" fillId="0" borderId="0" xfId="1" applyNumberFormat="1" applyFont="1" applyAlignment="1">
      <alignment horizontal="center" wrapText="1"/>
    </xf>
    <xf numFmtId="10" fontId="13" fillId="0" borderId="0" xfId="1" applyNumberFormat="1" applyFont="1" applyBorder="1" applyAlignment="1" applyProtection="1">
      <alignment horizontal="left"/>
    </xf>
    <xf numFmtId="10" fontId="9" fillId="0" borderId="0" xfId="1" applyNumberFormat="1" applyFont="1" applyFill="1" applyBorder="1" applyAlignment="1" applyProtection="1">
      <alignment horizontal="center" vertical="center" wrapText="1"/>
    </xf>
    <xf numFmtId="10" fontId="0" fillId="0" borderId="0" xfId="11" applyNumberFormat="1" applyFont="1"/>
    <xf numFmtId="10" fontId="0" fillId="3" borderId="0" xfId="11" applyNumberFormat="1" applyFont="1" applyFill="1"/>
    <xf numFmtId="10" fontId="0" fillId="0" borderId="0" xfId="0" applyNumberFormat="1" applyBorder="1"/>
    <xf numFmtId="9" fontId="4" fillId="0" borderId="0" xfId="11" applyFont="1" applyFill="1" applyBorder="1" applyAlignment="1" applyProtection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43" fontId="4" fillId="0" borderId="1" xfId="8" applyFont="1" applyFill="1" applyBorder="1" applyAlignment="1">
      <alignment vertic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/>
    <xf numFmtId="39" fontId="4" fillId="0" borderId="0" xfId="1" applyFont="1" applyBorder="1" applyAlignment="1" applyProtection="1">
      <alignment horizontal="left"/>
    </xf>
    <xf numFmtId="39" fontId="4" fillId="0" borderId="0" xfId="1" applyFont="1" applyAlignment="1" applyProtection="1">
      <alignment horizontal="left"/>
    </xf>
    <xf numFmtId="39" fontId="4" fillId="2" borderId="0" xfId="1" applyFont="1" applyFill="1" applyAlignment="1">
      <alignment horizontal="center" wrapText="1"/>
    </xf>
    <xf numFmtId="39" fontId="4" fillId="0" borderId="0" xfId="1" applyFont="1" applyAlignment="1">
      <alignment horizontal="left" wrapText="1"/>
    </xf>
    <xf numFmtId="39" fontId="4" fillId="0" borderId="0" xfId="1" applyFont="1" applyAlignment="1">
      <alignment horizontal="center" wrapText="1"/>
    </xf>
    <xf numFmtId="39" fontId="4" fillId="0" borderId="0" xfId="1" quotePrefix="1" applyFont="1" applyBorder="1" applyAlignment="1" applyProtection="1">
      <alignment horizontal="left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10" fontId="0" fillId="2" borderId="0" xfId="11" applyNumberFormat="1" applyFont="1" applyFill="1"/>
    <xf numFmtId="39" fontId="10" fillId="0" borderId="6" xfId="1" applyFont="1" applyFill="1" applyBorder="1" applyAlignment="1">
      <alignment horizontal="center" vertical="top"/>
    </xf>
    <xf numFmtId="39" fontId="10" fillId="0" borderId="7" xfId="1" applyFont="1" applyFill="1" applyBorder="1" applyAlignment="1">
      <alignment horizontal="center" vertical="top"/>
    </xf>
    <xf numFmtId="39" fontId="10" fillId="0" borderId="22" xfId="1" applyFont="1" applyFill="1" applyBorder="1" applyAlignment="1">
      <alignment horizontal="center" vertical="top"/>
    </xf>
    <xf numFmtId="39" fontId="13" fillId="2" borderId="0" xfId="1" applyFont="1" applyFill="1" applyBorder="1" applyAlignment="1" applyProtection="1">
      <alignment horizontal="left"/>
    </xf>
    <xf numFmtId="39" fontId="13" fillId="0" borderId="0" xfId="1" applyFont="1" applyBorder="1" applyAlignment="1" applyProtection="1">
      <alignment horizontal="left"/>
    </xf>
    <xf numFmtId="39" fontId="10" fillId="0" borderId="3" xfId="1" applyFont="1" applyFill="1" applyBorder="1" applyAlignment="1">
      <alignment horizontal="center" vertical="top"/>
    </xf>
    <xf numFmtId="39" fontId="10" fillId="0" borderId="5" xfId="1" applyFont="1" applyFill="1" applyBorder="1" applyAlignment="1">
      <alignment horizontal="center" vertical="top"/>
    </xf>
    <xf numFmtId="39" fontId="10" fillId="0" borderId="4" xfId="1" applyFont="1" applyFill="1" applyBorder="1" applyAlignment="1">
      <alignment horizontal="center" vertical="top"/>
    </xf>
    <xf numFmtId="39" fontId="10" fillId="0" borderId="3" xfId="1" applyFont="1" applyBorder="1" applyAlignment="1">
      <alignment horizontal="center" vertical="top"/>
    </xf>
    <xf numFmtId="39" fontId="10" fillId="0" borderId="5" xfId="1" applyFont="1" applyBorder="1" applyAlignment="1">
      <alignment horizontal="center" vertical="top"/>
    </xf>
    <xf numFmtId="39" fontId="10" fillId="0" borderId="4" xfId="1" applyFont="1" applyBorder="1" applyAlignment="1">
      <alignment horizontal="center" vertical="top"/>
    </xf>
    <xf numFmtId="4" fontId="10" fillId="0" borderId="10" xfId="1" quotePrefix="1" applyNumberFormat="1" applyFont="1" applyFill="1" applyBorder="1" applyAlignment="1">
      <alignment horizontal="center" vertical="top"/>
    </xf>
    <xf numFmtId="4" fontId="10" fillId="0" borderId="13" xfId="1" quotePrefix="1" applyNumberFormat="1" applyFont="1" applyFill="1" applyBorder="1" applyAlignment="1">
      <alignment horizontal="center" vertical="top"/>
    </xf>
    <xf numFmtId="4" fontId="10" fillId="0" borderId="2" xfId="1" quotePrefix="1" applyNumberFormat="1" applyFont="1" applyFill="1" applyBorder="1" applyAlignment="1">
      <alignment horizontal="center" vertical="top"/>
    </xf>
    <xf numFmtId="39" fontId="10" fillId="0" borderId="15" xfId="1" applyFont="1" applyFill="1" applyBorder="1" applyAlignment="1">
      <alignment horizontal="center" vertical="top"/>
    </xf>
    <xf numFmtId="39" fontId="10" fillId="0" borderId="16" xfId="1" applyFont="1" applyFill="1" applyBorder="1" applyAlignment="1">
      <alignment horizontal="center" vertical="top"/>
    </xf>
    <xf numFmtId="39" fontId="10" fillId="0" borderId="17" xfId="1" applyFont="1" applyFill="1" applyBorder="1" applyAlignment="1">
      <alignment horizontal="center" vertical="top"/>
    </xf>
    <xf numFmtId="4" fontId="10" fillId="0" borderId="1" xfId="1" quotePrefix="1" applyNumberFormat="1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center" vertical="top"/>
    </xf>
    <xf numFmtId="0" fontId="16" fillId="4" borderId="14" xfId="0" applyFont="1" applyFill="1" applyBorder="1" applyAlignment="1">
      <alignment horizontal="center" vertical="top"/>
    </xf>
    <xf numFmtId="0" fontId="16" fillId="4" borderId="18" xfId="0" applyFont="1" applyFill="1" applyBorder="1" applyAlignment="1">
      <alignment horizontal="center" vertical="top"/>
    </xf>
    <xf numFmtId="0" fontId="16" fillId="4" borderId="12" xfId="0" applyFont="1" applyFill="1" applyBorder="1" applyAlignment="1">
      <alignment horizontal="center" vertical="top"/>
    </xf>
    <xf numFmtId="0" fontId="16" fillId="4" borderId="5" xfId="0" applyFont="1" applyFill="1" applyBorder="1" applyAlignment="1">
      <alignment horizontal="center" vertical="top"/>
    </xf>
    <xf numFmtId="0" fontId="16" fillId="4" borderId="19" xfId="0" applyFont="1" applyFill="1" applyBorder="1" applyAlignment="1">
      <alignment horizontal="center" vertical="top"/>
    </xf>
    <xf numFmtId="0" fontId="16" fillId="4" borderId="8" xfId="0" applyFont="1" applyFill="1" applyBorder="1" applyAlignment="1">
      <alignment horizontal="center" vertical="top"/>
    </xf>
    <xf numFmtId="0" fontId="16" fillId="4" borderId="20" xfId="0" applyFont="1" applyFill="1" applyBorder="1" applyAlignment="1">
      <alignment horizontal="center" vertical="top"/>
    </xf>
    <xf numFmtId="0" fontId="16" fillId="4" borderId="21" xfId="0" applyFont="1" applyFill="1" applyBorder="1" applyAlignment="1">
      <alignment horizontal="center" vertical="top"/>
    </xf>
    <xf numFmtId="39" fontId="10" fillId="0" borderId="10" xfId="1" applyFont="1" applyFill="1" applyBorder="1" applyAlignment="1">
      <alignment horizontal="center" vertical="top"/>
    </xf>
    <xf numFmtId="4" fontId="13" fillId="4" borderId="11" xfId="1" quotePrefix="1" applyNumberFormat="1" applyFont="1" applyFill="1" applyBorder="1" applyAlignment="1">
      <alignment horizontal="center" vertical="top"/>
    </xf>
    <xf numFmtId="4" fontId="13" fillId="4" borderId="14" xfId="1" quotePrefix="1" applyNumberFormat="1" applyFont="1" applyFill="1" applyBorder="1" applyAlignment="1">
      <alignment horizontal="center" vertical="top"/>
    </xf>
    <xf numFmtId="4" fontId="13" fillId="4" borderId="26" xfId="1" quotePrefix="1" applyNumberFormat="1" applyFont="1" applyFill="1" applyBorder="1" applyAlignment="1">
      <alignment horizontal="center" vertical="top"/>
    </xf>
    <xf numFmtId="4" fontId="13" fillId="4" borderId="12" xfId="1" quotePrefix="1" applyNumberFormat="1" applyFont="1" applyFill="1" applyBorder="1" applyAlignment="1">
      <alignment horizontal="center" vertical="top"/>
    </xf>
    <xf numFmtId="4" fontId="13" fillId="4" borderId="5" xfId="1" quotePrefix="1" applyNumberFormat="1" applyFont="1" applyFill="1" applyBorder="1" applyAlignment="1">
      <alignment horizontal="center" vertical="top"/>
    </xf>
    <xf numFmtId="4" fontId="13" fillId="4" borderId="4" xfId="1" quotePrefix="1" applyNumberFormat="1" applyFont="1" applyFill="1" applyBorder="1" applyAlignment="1">
      <alignment horizontal="center" vertical="top"/>
    </xf>
    <xf numFmtId="4" fontId="13" fillId="4" borderId="8" xfId="1" quotePrefix="1" applyNumberFormat="1" applyFont="1" applyFill="1" applyBorder="1" applyAlignment="1">
      <alignment horizontal="center" vertical="top"/>
    </xf>
    <xf numFmtId="4" fontId="13" fillId="4" borderId="20" xfId="1" quotePrefix="1" applyNumberFormat="1" applyFont="1" applyFill="1" applyBorder="1" applyAlignment="1">
      <alignment horizontal="center" vertical="top"/>
    </xf>
    <xf numFmtId="4" fontId="13" fillId="4" borderId="27" xfId="1" quotePrefix="1" applyNumberFormat="1" applyFont="1" applyFill="1" applyBorder="1" applyAlignment="1">
      <alignment horizontal="center" vertical="top"/>
    </xf>
    <xf numFmtId="39" fontId="27" fillId="0" borderId="0" xfId="1" applyFont="1" applyBorder="1" applyAlignment="1" applyProtection="1">
      <alignment horizontal="left"/>
    </xf>
    <xf numFmtId="0" fontId="4" fillId="4" borderId="3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10" fontId="18" fillId="0" borderId="10" xfId="4" applyNumberFormat="1" applyFont="1" applyFill="1" applyBorder="1" applyAlignment="1">
      <alignment horizontal="center" vertical="center"/>
    </xf>
    <xf numFmtId="10" fontId="18" fillId="0" borderId="13" xfId="4" applyNumberFormat="1" applyFont="1" applyFill="1" applyBorder="1" applyAlignment="1">
      <alignment horizontal="center" vertical="center"/>
    </xf>
    <xf numFmtId="10" fontId="18" fillId="0" borderId="2" xfId="4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/>
    </xf>
  </cellXfs>
  <cellStyles count="14">
    <cellStyle name="Excel Built-in Normal" xfId="7"/>
    <cellStyle name="Moeda" xfId="12" builtinId="4"/>
    <cellStyle name="Normal" xfId="0" builtinId="0"/>
    <cellStyle name="Normal 2" xfId="2"/>
    <cellStyle name="Normal 2 2 2" xfId="9"/>
    <cellStyle name="Normal 3" xfId="1"/>
    <cellStyle name="Normal_#" xfId="3"/>
    <cellStyle name="Porcentagem" xfId="11" builtinId="5"/>
    <cellStyle name="Porcentagem 2" xfId="4"/>
    <cellStyle name="Porcentagem 3 4" xfId="13"/>
    <cellStyle name="Separador de milhares 2" xfId="5"/>
    <cellStyle name="Separador de milhares 2 5" xfId="10"/>
    <cellStyle name="Vírgula" xfId="8" builtinId="3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4333875</xdr:colOff>
      <xdr:row>140</xdr:row>
      <xdr:rowOff>166687</xdr:rowOff>
    </xdr:from>
    <xdr:ext cx="184731" cy="264560"/>
    <xdr:sp macro="" textlink="">
      <xdr:nvSpPr>
        <xdr:cNvPr id="2" name="CaixaDeTexto 1"/>
        <xdr:cNvSpPr txBox="1"/>
      </xdr:nvSpPr>
      <xdr:spPr>
        <a:xfrm>
          <a:off x="4762500" y="392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4333875</xdr:colOff>
      <xdr:row>67</xdr:row>
      <xdr:rowOff>166687</xdr:rowOff>
    </xdr:from>
    <xdr:ext cx="184731" cy="264560"/>
    <xdr:sp macro="" textlink="">
      <xdr:nvSpPr>
        <xdr:cNvPr id="2" name="CaixaDeTexto 1"/>
        <xdr:cNvSpPr txBox="1"/>
      </xdr:nvSpPr>
      <xdr:spPr>
        <a:xfrm>
          <a:off x="3019425" y="514397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162"/>
  <sheetViews>
    <sheetView tabSelected="1" topLeftCell="A126" zoomScale="90" zoomScaleNormal="90" zoomScaleSheetLayoutView="100" workbookViewId="0">
      <selection activeCell="O6" sqref="O6"/>
    </sheetView>
  </sheetViews>
  <sheetFormatPr defaultRowHeight="15" x14ac:dyDescent="0.25"/>
  <cols>
    <col min="1" max="1" width="1.85546875" customWidth="1"/>
    <col min="2" max="2" width="6.42578125" customWidth="1"/>
    <col min="3" max="3" width="38.85546875" customWidth="1"/>
    <col min="4" max="4" width="18.85546875" bestFit="1" customWidth="1"/>
    <col min="5" max="5" width="15.42578125" customWidth="1"/>
    <col min="6" max="6" width="8.7109375" bestFit="1" customWidth="1"/>
    <col min="7" max="7" width="9.85546875" bestFit="1" customWidth="1"/>
    <col min="8" max="8" width="12" bestFit="1" customWidth="1"/>
    <col min="9" max="9" width="15.42578125" bestFit="1" customWidth="1"/>
    <col min="10" max="10" width="16.7109375" customWidth="1"/>
    <col min="11" max="11" width="15.5703125" customWidth="1"/>
    <col min="12" max="12" width="13.140625" customWidth="1"/>
    <col min="13" max="13" width="14.5703125" customWidth="1"/>
    <col min="14" max="14" width="8.7109375" style="113" bestFit="1" customWidth="1"/>
    <col min="16" max="16" width="33.7109375" customWidth="1"/>
    <col min="17" max="17" width="44" bestFit="1" customWidth="1"/>
    <col min="18" max="18" width="15.7109375" bestFit="1" customWidth="1"/>
    <col min="20" max="20" width="11.42578125" bestFit="1" customWidth="1"/>
    <col min="22" max="22" width="12.85546875" bestFit="1" customWidth="1"/>
    <col min="24" max="24" width="12.5703125" bestFit="1" customWidth="1"/>
    <col min="26" max="26" width="12.85546875" bestFit="1" customWidth="1"/>
    <col min="28" max="28" width="14" bestFit="1" customWidth="1"/>
    <col min="30" max="30" width="14" bestFit="1" customWidth="1"/>
  </cols>
  <sheetData>
    <row r="1" spans="2:30" x14ac:dyDescent="0.25">
      <c r="B1" s="12" t="s">
        <v>0</v>
      </c>
      <c r="C1" s="13"/>
      <c r="D1" s="13"/>
      <c r="E1" s="13"/>
      <c r="F1" s="14"/>
      <c r="G1" s="15"/>
      <c r="H1" s="16"/>
      <c r="I1" s="16"/>
      <c r="J1" s="16"/>
      <c r="K1" s="16"/>
      <c r="L1" s="16"/>
      <c r="M1" s="16"/>
      <c r="N1" s="231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</row>
    <row r="2" spans="2:30" x14ac:dyDescent="0.25">
      <c r="B2" s="17" t="s">
        <v>1</v>
      </c>
      <c r="C2" s="13"/>
      <c r="D2" s="13"/>
      <c r="E2" s="13"/>
      <c r="F2" s="16"/>
      <c r="G2" s="16"/>
      <c r="H2" s="16"/>
      <c r="I2" s="16"/>
      <c r="J2" s="16"/>
      <c r="K2" s="16"/>
      <c r="L2" s="16"/>
      <c r="M2" s="16"/>
      <c r="N2" s="231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</row>
    <row r="3" spans="2:30" x14ac:dyDescent="0.25">
      <c r="B3" s="17"/>
      <c r="C3" s="13"/>
      <c r="D3" s="13"/>
      <c r="E3" s="13"/>
      <c r="F3" s="16"/>
      <c r="G3" s="16"/>
      <c r="H3" s="16"/>
      <c r="I3" s="16"/>
      <c r="J3" s="16"/>
      <c r="K3" s="16"/>
      <c r="L3" s="16"/>
      <c r="M3" s="16"/>
      <c r="N3" s="231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</row>
    <row r="4" spans="2:30" x14ac:dyDescent="0.25">
      <c r="B4" s="258" t="s">
        <v>217</v>
      </c>
      <c r="C4" s="258"/>
      <c r="D4" s="258"/>
      <c r="E4" s="258"/>
      <c r="F4" s="258"/>
      <c r="G4" s="258"/>
      <c r="H4" s="258"/>
      <c r="I4" s="258"/>
      <c r="J4" s="141"/>
      <c r="K4" s="141"/>
      <c r="L4" s="141"/>
      <c r="M4" s="141"/>
      <c r="N4" s="232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</row>
    <row r="5" spans="2:30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32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</row>
    <row r="6" spans="2:30" ht="114" x14ac:dyDescent="0.25">
      <c r="B6" s="19" t="s">
        <v>2</v>
      </c>
      <c r="C6" s="19" t="s">
        <v>3</v>
      </c>
      <c r="D6" s="19" t="s">
        <v>271</v>
      </c>
      <c r="E6" s="19" t="s">
        <v>32</v>
      </c>
      <c r="F6" s="19" t="s">
        <v>4</v>
      </c>
      <c r="G6" s="19" t="s">
        <v>5</v>
      </c>
      <c r="H6" s="20" t="s">
        <v>333</v>
      </c>
      <c r="I6" s="143" t="s">
        <v>334</v>
      </c>
      <c r="J6" s="150" t="s">
        <v>331</v>
      </c>
      <c r="K6" s="150" t="s">
        <v>288</v>
      </c>
      <c r="L6" s="150" t="s">
        <v>289</v>
      </c>
      <c r="M6" s="150" t="s">
        <v>332</v>
      </c>
      <c r="N6" s="233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</row>
    <row r="7" spans="2:30" x14ac:dyDescent="0.25">
      <c r="B7" s="26" t="s">
        <v>6</v>
      </c>
      <c r="C7" s="39" t="s">
        <v>7</v>
      </c>
      <c r="D7" s="39"/>
      <c r="E7" s="40"/>
      <c r="F7" s="112"/>
      <c r="G7" s="27"/>
      <c r="H7" s="37"/>
      <c r="I7" s="144">
        <f>SUM(I8:I11)</f>
        <v>9139.732</v>
      </c>
      <c r="J7" s="218">
        <f>IF(M7=0,0,(M7/I7-1))</f>
        <v>0</v>
      </c>
      <c r="K7" s="37"/>
      <c r="L7" s="37"/>
      <c r="M7" s="37">
        <f>SUM(L8:L11)</f>
        <v>0</v>
      </c>
      <c r="N7" s="234">
        <f>I7/$I$134</f>
        <v>2.5428569590649593E-2</v>
      </c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</row>
    <row r="8" spans="2:30" ht="16.5" x14ac:dyDescent="0.25">
      <c r="B8" s="142" t="s">
        <v>8</v>
      </c>
      <c r="C8" s="178" t="s">
        <v>290</v>
      </c>
      <c r="D8" s="98" t="s">
        <v>60</v>
      </c>
      <c r="E8" s="152">
        <v>7325</v>
      </c>
      <c r="F8" s="199" t="s">
        <v>145</v>
      </c>
      <c r="G8" s="200">
        <v>650</v>
      </c>
      <c r="H8" s="151">
        <v>0.5</v>
      </c>
      <c r="I8" s="145">
        <f t="shared" ref="I8:I11" si="0">G8*H8</f>
        <v>325</v>
      </c>
      <c r="J8" s="219">
        <f>IF(K8="",0,(K8/H8-1))</f>
        <v>0</v>
      </c>
      <c r="K8" s="217"/>
      <c r="L8" s="23">
        <f>K8*G8</f>
        <v>0</v>
      </c>
      <c r="M8" s="265"/>
      <c r="N8" s="23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</row>
    <row r="9" spans="2:30" ht="28.5" x14ac:dyDescent="0.25">
      <c r="B9" s="142" t="s">
        <v>10</v>
      </c>
      <c r="C9" s="178" t="s">
        <v>291</v>
      </c>
      <c r="D9" s="98" t="s">
        <v>60</v>
      </c>
      <c r="E9" s="152">
        <v>7357</v>
      </c>
      <c r="F9" s="199" t="s">
        <v>145</v>
      </c>
      <c r="G9" s="30">
        <v>650</v>
      </c>
      <c r="H9" s="151">
        <v>1.55</v>
      </c>
      <c r="I9" s="145">
        <f t="shared" si="0"/>
        <v>1007.5</v>
      </c>
      <c r="J9" s="219">
        <f>IF(K9="",0,(K9/H9-1))</f>
        <v>0</v>
      </c>
      <c r="K9" s="217"/>
      <c r="L9" s="23">
        <f>K9*G9</f>
        <v>0</v>
      </c>
      <c r="M9" s="266"/>
      <c r="N9" s="23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</row>
    <row r="10" spans="2:30" ht="28.5" x14ac:dyDescent="0.25">
      <c r="B10" s="22" t="s">
        <v>11</v>
      </c>
      <c r="C10" s="185" t="s">
        <v>181</v>
      </c>
      <c r="D10" s="195" t="s">
        <v>49</v>
      </c>
      <c r="E10" s="115" t="s">
        <v>286</v>
      </c>
      <c r="F10" s="199" t="s">
        <v>145</v>
      </c>
      <c r="G10" s="201">
        <v>4.7</v>
      </c>
      <c r="H10" s="41">
        <v>242.56</v>
      </c>
      <c r="I10" s="145">
        <f t="shared" si="0"/>
        <v>1140.0320000000002</v>
      </c>
      <c r="J10" s="219">
        <f>IF(K10="",0,(K10/H10-1))</f>
        <v>0</v>
      </c>
      <c r="K10" s="217"/>
      <c r="L10" s="23">
        <f>K10*G10</f>
        <v>0</v>
      </c>
      <c r="M10" s="266"/>
      <c r="N10" s="234">
        <f>I10/$I$134</f>
        <v>3.1717979310079817E-3</v>
      </c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</row>
    <row r="11" spans="2:30" ht="28.5" x14ac:dyDescent="0.25">
      <c r="B11" s="22" t="s">
        <v>12</v>
      </c>
      <c r="C11" s="185" t="s">
        <v>182</v>
      </c>
      <c r="D11" s="195" t="s">
        <v>49</v>
      </c>
      <c r="E11" s="116" t="s">
        <v>285</v>
      </c>
      <c r="F11" s="199" t="s">
        <v>145</v>
      </c>
      <c r="G11" s="200">
        <v>40</v>
      </c>
      <c r="H11" s="41">
        <v>166.68</v>
      </c>
      <c r="I11" s="145">
        <f t="shared" si="0"/>
        <v>6667.2000000000007</v>
      </c>
      <c r="J11" s="219">
        <f>IF(K11="",0,(K11/H11-1))</f>
        <v>0</v>
      </c>
      <c r="K11" s="217"/>
      <c r="L11" s="23">
        <f>K11*G11</f>
        <v>0</v>
      </c>
      <c r="M11" s="267"/>
      <c r="N11" s="234">
        <f>I11/$I$134</f>
        <v>1.8549489106986835E-2</v>
      </c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</row>
    <row r="12" spans="2:30" x14ac:dyDescent="0.25">
      <c r="B12" s="254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6"/>
      <c r="N12" s="23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</row>
    <row r="13" spans="2:30" ht="30" x14ac:dyDescent="0.25">
      <c r="B13" s="26" t="s">
        <v>13</v>
      </c>
      <c r="C13" s="179" t="s">
        <v>146</v>
      </c>
      <c r="D13" s="188"/>
      <c r="E13" s="117"/>
      <c r="F13" s="202"/>
      <c r="G13" s="203"/>
      <c r="H13" s="27"/>
      <c r="I13" s="144">
        <f>SUM(I14:I21)</f>
        <v>3759.7612000000004</v>
      </c>
      <c r="J13" s="218">
        <f>IF(M13=0,0,(M13/I13-1))</f>
        <v>0</v>
      </c>
      <c r="K13" s="37"/>
      <c r="L13" s="37"/>
      <c r="M13" s="37">
        <f>SUM(L14:L21)</f>
        <v>0</v>
      </c>
      <c r="N13" s="234">
        <f>I13/$I$134</f>
        <v>1.0460410580794298E-2</v>
      </c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</row>
    <row r="14" spans="2:30" x14ac:dyDescent="0.25">
      <c r="B14" s="36" t="s">
        <v>25</v>
      </c>
      <c r="C14" s="180" t="s">
        <v>123</v>
      </c>
      <c r="D14" s="118" t="s">
        <v>272</v>
      </c>
      <c r="E14" s="118">
        <v>85376</v>
      </c>
      <c r="F14" s="204" t="s">
        <v>28</v>
      </c>
      <c r="G14" s="205">
        <v>486.68</v>
      </c>
      <c r="H14" s="23">
        <v>3.29</v>
      </c>
      <c r="I14" s="145">
        <f t="shared" ref="I14:I21" si="1">G14*H14</f>
        <v>1601.1772000000001</v>
      </c>
      <c r="J14" s="219">
        <f t="shared" ref="J14:J21" si="2">IF(K14="",0,(K14/H14-1))</f>
        <v>0</v>
      </c>
      <c r="K14" s="217"/>
      <c r="L14" s="23">
        <f t="shared" ref="L14:L21" si="3">K14*G14</f>
        <v>0</v>
      </c>
      <c r="M14" s="265"/>
      <c r="N14" s="234">
        <f t="shared" ref="N14:N21" si="4">I14/$I$134</f>
        <v>4.454796470745692E-3</v>
      </c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</row>
    <row r="15" spans="2:30" x14ac:dyDescent="0.25">
      <c r="B15" s="36" t="s">
        <v>26</v>
      </c>
      <c r="C15" s="181" t="s">
        <v>129</v>
      </c>
      <c r="D15" s="189" t="s">
        <v>272</v>
      </c>
      <c r="E15" s="119">
        <v>85372</v>
      </c>
      <c r="F15" s="204" t="s">
        <v>28</v>
      </c>
      <c r="G15" s="122">
        <v>39</v>
      </c>
      <c r="H15" s="23">
        <v>1.45</v>
      </c>
      <c r="I15" s="145">
        <f t="shared" si="1"/>
        <v>56.55</v>
      </c>
      <c r="J15" s="219">
        <f t="shared" si="2"/>
        <v>0</v>
      </c>
      <c r="K15" s="217"/>
      <c r="L15" s="23">
        <f t="shared" si="3"/>
        <v>0</v>
      </c>
      <c r="M15" s="266"/>
      <c r="N15" s="234">
        <f t="shared" si="4"/>
        <v>1.573334546736419E-4</v>
      </c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</row>
    <row r="16" spans="2:30" ht="29.25" x14ac:dyDescent="0.25">
      <c r="B16" s="36" t="s">
        <v>29</v>
      </c>
      <c r="C16" s="7" t="s">
        <v>130</v>
      </c>
      <c r="D16" s="174" t="s">
        <v>272</v>
      </c>
      <c r="E16" s="119">
        <v>72215</v>
      </c>
      <c r="F16" s="204" t="s">
        <v>66</v>
      </c>
      <c r="G16" s="122">
        <v>3</v>
      </c>
      <c r="H16" s="23">
        <v>24.32</v>
      </c>
      <c r="I16" s="145">
        <f t="shared" si="1"/>
        <v>72.960000000000008</v>
      </c>
      <c r="J16" s="219">
        <f t="shared" si="2"/>
        <v>0</v>
      </c>
      <c r="K16" s="217"/>
      <c r="L16" s="23">
        <f t="shared" si="3"/>
        <v>0</v>
      </c>
      <c r="M16" s="266"/>
      <c r="N16" s="234">
        <f t="shared" si="4"/>
        <v>2.0298936963729293E-4</v>
      </c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</row>
    <row r="17" spans="2:30" ht="29.25" x14ac:dyDescent="0.25">
      <c r="B17" s="36" t="s">
        <v>30</v>
      </c>
      <c r="C17" s="7" t="s">
        <v>67</v>
      </c>
      <c r="D17" s="174" t="s">
        <v>60</v>
      </c>
      <c r="E17" s="119">
        <v>8387</v>
      </c>
      <c r="F17" s="204" t="s">
        <v>28</v>
      </c>
      <c r="G17" s="122">
        <v>4.5</v>
      </c>
      <c r="H17" s="23">
        <v>7.84</v>
      </c>
      <c r="I17" s="145">
        <f t="shared" si="1"/>
        <v>35.28</v>
      </c>
      <c r="J17" s="219">
        <f t="shared" si="2"/>
        <v>0</v>
      </c>
      <c r="K17" s="217"/>
      <c r="L17" s="23">
        <f t="shared" si="3"/>
        <v>0</v>
      </c>
      <c r="M17" s="266"/>
      <c r="N17" s="234">
        <f t="shared" si="4"/>
        <v>9.8156043870664669E-5</v>
      </c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</row>
    <row r="18" spans="2:30" x14ac:dyDescent="0.25">
      <c r="B18" s="36" t="s">
        <v>31</v>
      </c>
      <c r="C18" s="7" t="s">
        <v>132</v>
      </c>
      <c r="D18" s="174" t="s">
        <v>272</v>
      </c>
      <c r="E18" s="119" t="s">
        <v>284</v>
      </c>
      <c r="F18" s="204" t="s">
        <v>28</v>
      </c>
      <c r="G18" s="200">
        <v>50</v>
      </c>
      <c r="H18" s="23">
        <v>32.06</v>
      </c>
      <c r="I18" s="145">
        <f t="shared" si="1"/>
        <v>1603</v>
      </c>
      <c r="J18" s="219">
        <f t="shared" si="2"/>
        <v>0</v>
      </c>
      <c r="K18" s="217"/>
      <c r="L18" s="23">
        <f t="shared" si="3"/>
        <v>0</v>
      </c>
      <c r="M18" s="266"/>
      <c r="N18" s="234">
        <f t="shared" si="4"/>
        <v>4.4598678663456759E-3</v>
      </c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</row>
    <row r="19" spans="2:30" ht="29.25" x14ac:dyDescent="0.25">
      <c r="B19" s="36" t="s">
        <v>155</v>
      </c>
      <c r="C19" s="7" t="s">
        <v>138</v>
      </c>
      <c r="D19" s="174" t="s">
        <v>272</v>
      </c>
      <c r="E19" s="119">
        <v>72238</v>
      </c>
      <c r="F19" s="204" t="s">
        <v>28</v>
      </c>
      <c r="G19" s="200">
        <v>12</v>
      </c>
      <c r="H19" s="23">
        <v>4.41</v>
      </c>
      <c r="I19" s="145">
        <f t="shared" si="1"/>
        <v>52.92</v>
      </c>
      <c r="J19" s="219">
        <f t="shared" si="2"/>
        <v>0</v>
      </c>
      <c r="K19" s="217"/>
      <c r="L19" s="23">
        <f t="shared" si="3"/>
        <v>0</v>
      </c>
      <c r="M19" s="266"/>
      <c r="N19" s="234">
        <f t="shared" si="4"/>
        <v>1.4723406580599701E-4</v>
      </c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</row>
    <row r="20" spans="2:30" ht="29.25" x14ac:dyDescent="0.25">
      <c r="B20" s="36" t="s">
        <v>156</v>
      </c>
      <c r="C20" s="7" t="s">
        <v>142</v>
      </c>
      <c r="D20" s="174" t="s">
        <v>272</v>
      </c>
      <c r="E20" s="119">
        <v>73801</v>
      </c>
      <c r="F20" s="204" t="s">
        <v>28</v>
      </c>
      <c r="G20" s="200">
        <v>23</v>
      </c>
      <c r="H20" s="23">
        <v>14.59</v>
      </c>
      <c r="I20" s="145">
        <f t="shared" si="1"/>
        <v>335.57</v>
      </c>
      <c r="J20" s="219">
        <f t="shared" si="2"/>
        <v>0</v>
      </c>
      <c r="K20" s="217"/>
      <c r="L20" s="23">
        <f t="shared" si="3"/>
        <v>0</v>
      </c>
      <c r="M20" s="266"/>
      <c r="N20" s="234">
        <f t="shared" si="4"/>
        <v>9.3362311909520805E-4</v>
      </c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</row>
    <row r="21" spans="2:30" x14ac:dyDescent="0.25">
      <c r="B21" s="29" t="s">
        <v>178</v>
      </c>
      <c r="C21" s="7" t="s">
        <v>118</v>
      </c>
      <c r="D21" s="119" t="s">
        <v>60</v>
      </c>
      <c r="E21" s="119">
        <v>1858</v>
      </c>
      <c r="F21" s="204" t="s">
        <v>28</v>
      </c>
      <c r="G21" s="206">
        <v>1.8</v>
      </c>
      <c r="H21" s="23">
        <v>1.28</v>
      </c>
      <c r="I21" s="145">
        <f t="shared" si="1"/>
        <v>2.3040000000000003</v>
      </c>
      <c r="J21" s="219">
        <f t="shared" si="2"/>
        <v>0</v>
      </c>
      <c r="K21" s="217"/>
      <c r="L21" s="23">
        <f t="shared" si="3"/>
        <v>0</v>
      </c>
      <c r="M21" s="267"/>
      <c r="N21" s="234">
        <f t="shared" si="4"/>
        <v>6.4101906201250402E-6</v>
      </c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</row>
    <row r="22" spans="2:30" x14ac:dyDescent="0.25">
      <c r="B22" s="262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4"/>
      <c r="N22" s="23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</row>
    <row r="23" spans="2:30" x14ac:dyDescent="0.25">
      <c r="B23" s="26" t="s">
        <v>14</v>
      </c>
      <c r="C23" s="179" t="s">
        <v>62</v>
      </c>
      <c r="D23" s="188"/>
      <c r="E23" s="117"/>
      <c r="F23" s="202"/>
      <c r="G23" s="203"/>
      <c r="H23" s="27"/>
      <c r="I23" s="146">
        <f>SUM(I24:I35)</f>
        <v>49744.674200000001</v>
      </c>
      <c r="J23" s="218">
        <f>IF(M23=0,0,(M23/I23-1))</f>
        <v>0</v>
      </c>
      <c r="K23" s="28"/>
      <c r="L23" s="28"/>
      <c r="M23" s="28">
        <f>SUM(L24:L35)</f>
        <v>0</v>
      </c>
      <c r="N23" s="234">
        <f>I23/$I$134</f>
        <v>0.13839967185677779</v>
      </c>
      <c r="P23" s="237">
        <f>N23+N80+N83+N93</f>
        <v>0.2762282638932218</v>
      </c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</row>
    <row r="24" spans="2:30" x14ac:dyDescent="0.25">
      <c r="B24" s="22" t="s">
        <v>15</v>
      </c>
      <c r="C24" s="7" t="s">
        <v>27</v>
      </c>
      <c r="D24" s="119" t="s">
        <v>60</v>
      </c>
      <c r="E24" s="118">
        <v>1841</v>
      </c>
      <c r="F24" s="204" t="s">
        <v>28</v>
      </c>
      <c r="G24" s="200">
        <v>175.96</v>
      </c>
      <c r="H24" s="30">
        <v>46.13</v>
      </c>
      <c r="I24" s="145">
        <f t="shared" ref="I24:I35" si="5">G24*H24</f>
        <v>8117.0348000000013</v>
      </c>
      <c r="J24" s="219">
        <f t="shared" ref="J24:J35" si="6">IF(K24="",0,(K24/H24-1))</f>
        <v>0</v>
      </c>
      <c r="K24" s="217"/>
      <c r="L24" s="23">
        <f t="shared" ref="L24:L35" si="7">K24*G24</f>
        <v>0</v>
      </c>
      <c r="M24" s="265"/>
      <c r="N24" s="234">
        <f t="shared" ref="N24:N35" si="8">I24/$I$134</f>
        <v>2.2583220632894328E-2</v>
      </c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</row>
    <row r="25" spans="2:30" ht="28.5" x14ac:dyDescent="0.25">
      <c r="B25" s="22" t="s">
        <v>16</v>
      </c>
      <c r="C25" s="180" t="s">
        <v>122</v>
      </c>
      <c r="D25" s="120" t="s">
        <v>273</v>
      </c>
      <c r="E25" s="120">
        <v>72144</v>
      </c>
      <c r="F25" s="207" t="s">
        <v>9</v>
      </c>
      <c r="G25" s="200">
        <v>28</v>
      </c>
      <c r="H25" s="30">
        <v>48.56</v>
      </c>
      <c r="I25" s="145">
        <f t="shared" si="5"/>
        <v>1359.68</v>
      </c>
      <c r="J25" s="219">
        <f t="shared" si="6"/>
        <v>0</v>
      </c>
      <c r="K25" s="217"/>
      <c r="L25" s="23">
        <f t="shared" si="7"/>
        <v>0</v>
      </c>
      <c r="M25" s="266"/>
      <c r="N25" s="234">
        <f t="shared" si="8"/>
        <v>3.7829027701265683E-3</v>
      </c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</row>
    <row r="26" spans="2:30" ht="43.5" x14ac:dyDescent="0.25">
      <c r="B26" s="22" t="s">
        <v>17</v>
      </c>
      <c r="C26" s="7" t="s">
        <v>35</v>
      </c>
      <c r="D26" s="119" t="s">
        <v>282</v>
      </c>
      <c r="E26" s="120" t="s">
        <v>283</v>
      </c>
      <c r="F26" s="207" t="s">
        <v>28</v>
      </c>
      <c r="G26" s="200">
        <v>27.48</v>
      </c>
      <c r="H26" s="30">
        <v>249.05</v>
      </c>
      <c r="I26" s="145">
        <f t="shared" si="5"/>
        <v>6843.8940000000002</v>
      </c>
      <c r="J26" s="219">
        <f t="shared" si="6"/>
        <v>0</v>
      </c>
      <c r="K26" s="217"/>
      <c r="L26" s="23">
        <f t="shared" si="7"/>
        <v>0</v>
      </c>
      <c r="M26" s="266"/>
      <c r="N26" s="234">
        <f t="shared" si="8"/>
        <v>1.9041087293372411E-2</v>
      </c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</row>
    <row r="27" spans="2:30" ht="57.75" x14ac:dyDescent="0.25">
      <c r="B27" s="22" t="s">
        <v>18</v>
      </c>
      <c r="C27" s="7" t="s">
        <v>63</v>
      </c>
      <c r="D27" s="119" t="s">
        <v>276</v>
      </c>
      <c r="E27" s="119">
        <v>1</v>
      </c>
      <c r="F27" s="208" t="s">
        <v>9</v>
      </c>
      <c r="G27" s="200">
        <v>16</v>
      </c>
      <c r="H27" s="220">
        <f>Composição!F16</f>
        <v>864.8658999999999</v>
      </c>
      <c r="I27" s="145">
        <f t="shared" si="5"/>
        <v>13837.854399999998</v>
      </c>
      <c r="J27" s="219">
        <f t="shared" si="6"/>
        <v>0</v>
      </c>
      <c r="K27" s="217"/>
      <c r="L27" s="23">
        <f t="shared" si="7"/>
        <v>0</v>
      </c>
      <c r="M27" s="266"/>
      <c r="N27" s="234">
        <f t="shared" si="8"/>
        <v>3.8499689443375E-2</v>
      </c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</row>
    <row r="28" spans="2:30" x14ac:dyDescent="0.25">
      <c r="B28" s="22" t="s">
        <v>147</v>
      </c>
      <c r="C28" s="7" t="s">
        <v>65</v>
      </c>
      <c r="D28" s="119" t="s">
        <v>60</v>
      </c>
      <c r="E28" s="119">
        <v>3149</v>
      </c>
      <c r="F28" s="204" t="s">
        <v>28</v>
      </c>
      <c r="G28" s="200">
        <v>73.36</v>
      </c>
      <c r="H28" s="30">
        <v>32.85</v>
      </c>
      <c r="I28" s="145">
        <f t="shared" si="5"/>
        <v>2409.8760000000002</v>
      </c>
      <c r="J28" s="219">
        <f t="shared" si="6"/>
        <v>0</v>
      </c>
      <c r="K28" s="217"/>
      <c r="L28" s="23">
        <f t="shared" si="7"/>
        <v>0</v>
      </c>
      <c r="M28" s="266"/>
      <c r="N28" s="234">
        <f t="shared" si="8"/>
        <v>6.7047589109654731E-3</v>
      </c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</row>
    <row r="29" spans="2:30" ht="29.25" x14ac:dyDescent="0.25">
      <c r="B29" s="22" t="s">
        <v>148</v>
      </c>
      <c r="C29" s="8" t="s">
        <v>131</v>
      </c>
      <c r="D29" s="120" t="s">
        <v>274</v>
      </c>
      <c r="E29" s="119">
        <v>72118</v>
      </c>
      <c r="F29" s="204" t="s">
        <v>28</v>
      </c>
      <c r="G29" s="200">
        <v>24.96</v>
      </c>
      <c r="H29" s="30">
        <v>132.66</v>
      </c>
      <c r="I29" s="145">
        <f t="shared" si="5"/>
        <v>3311.1936000000001</v>
      </c>
      <c r="J29" s="219">
        <f t="shared" si="6"/>
        <v>0</v>
      </c>
      <c r="K29" s="217"/>
      <c r="L29" s="23">
        <f t="shared" si="7"/>
        <v>0</v>
      </c>
      <c r="M29" s="266"/>
      <c r="N29" s="234">
        <f t="shared" si="8"/>
        <v>9.212405449712701E-3</v>
      </c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</row>
    <row r="30" spans="2:30" ht="57.75" x14ac:dyDescent="0.25">
      <c r="B30" s="22" t="s">
        <v>149</v>
      </c>
      <c r="C30" s="7" t="s">
        <v>90</v>
      </c>
      <c r="D30" s="174" t="s">
        <v>276</v>
      </c>
      <c r="E30" s="119">
        <v>2</v>
      </c>
      <c r="F30" s="208" t="s">
        <v>9</v>
      </c>
      <c r="G30" s="200">
        <v>4</v>
      </c>
      <c r="H30" s="30">
        <f>Composição!F26</f>
        <v>726.92009999999993</v>
      </c>
      <c r="I30" s="145">
        <f t="shared" si="5"/>
        <v>2907.6803999999997</v>
      </c>
      <c r="J30" s="219">
        <f t="shared" si="6"/>
        <v>0</v>
      </c>
      <c r="K30" s="217"/>
      <c r="L30" s="23">
        <f t="shared" si="7"/>
        <v>0</v>
      </c>
      <c r="M30" s="266"/>
      <c r="N30" s="234">
        <f t="shared" si="8"/>
        <v>8.0897507059033945E-3</v>
      </c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</row>
    <row r="31" spans="2:30" ht="42.75" x14ac:dyDescent="0.25">
      <c r="B31" s="29" t="s">
        <v>152</v>
      </c>
      <c r="C31" s="10" t="s">
        <v>136</v>
      </c>
      <c r="D31" s="190" t="s">
        <v>49</v>
      </c>
      <c r="E31" s="119" t="s">
        <v>281</v>
      </c>
      <c r="F31" s="208" t="s">
        <v>9</v>
      </c>
      <c r="G31" s="200">
        <v>1</v>
      </c>
      <c r="H31" s="30">
        <v>89.28</v>
      </c>
      <c r="I31" s="145">
        <f>G31*H31</f>
        <v>89.28</v>
      </c>
      <c r="J31" s="219">
        <f t="shared" si="6"/>
        <v>0</v>
      </c>
      <c r="K31" s="217"/>
      <c r="L31" s="23">
        <f t="shared" si="7"/>
        <v>0</v>
      </c>
      <c r="M31" s="266"/>
      <c r="N31" s="234">
        <f t="shared" si="8"/>
        <v>2.4839488652984528E-4</v>
      </c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</row>
    <row r="32" spans="2:30" ht="72" x14ac:dyDescent="0.25">
      <c r="B32" s="29" t="s">
        <v>153</v>
      </c>
      <c r="C32" s="7" t="s">
        <v>95</v>
      </c>
      <c r="D32" s="174" t="s">
        <v>276</v>
      </c>
      <c r="E32" s="119">
        <v>3</v>
      </c>
      <c r="F32" s="208" t="s">
        <v>9</v>
      </c>
      <c r="G32" s="200">
        <v>6</v>
      </c>
      <c r="H32" s="30">
        <f>Composição!F37</f>
        <v>1183.6859999999999</v>
      </c>
      <c r="I32" s="145">
        <f t="shared" si="5"/>
        <v>7102.116</v>
      </c>
      <c r="J32" s="219">
        <f t="shared" si="6"/>
        <v>0</v>
      </c>
      <c r="K32" s="217"/>
      <c r="L32" s="23">
        <f t="shared" si="7"/>
        <v>0</v>
      </c>
      <c r="M32" s="266"/>
      <c r="N32" s="234">
        <f t="shared" si="8"/>
        <v>1.9759512745763874E-2</v>
      </c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</row>
    <row r="33" spans="2:30" ht="57.75" x14ac:dyDescent="0.25">
      <c r="B33" s="29" t="s">
        <v>173</v>
      </c>
      <c r="C33" s="7" t="s">
        <v>144</v>
      </c>
      <c r="D33" s="119" t="s">
        <v>276</v>
      </c>
      <c r="E33" s="119">
        <v>6</v>
      </c>
      <c r="F33" s="208" t="s">
        <v>9</v>
      </c>
      <c r="G33" s="200">
        <v>1</v>
      </c>
      <c r="H33" s="30">
        <f>Composição!F67</f>
        <v>719.06500000000005</v>
      </c>
      <c r="I33" s="145">
        <f t="shared" si="5"/>
        <v>719.06500000000005</v>
      </c>
      <c r="J33" s="219">
        <f t="shared" si="6"/>
        <v>0</v>
      </c>
      <c r="K33" s="217"/>
      <c r="L33" s="23">
        <f t="shared" si="7"/>
        <v>0</v>
      </c>
      <c r="M33" s="266"/>
      <c r="N33" s="234">
        <f t="shared" si="8"/>
        <v>2.0005832110504391E-3</v>
      </c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</row>
    <row r="34" spans="2:30" ht="43.5" x14ac:dyDescent="0.25">
      <c r="B34" s="29" t="s">
        <v>174</v>
      </c>
      <c r="C34" s="7" t="s">
        <v>113</v>
      </c>
      <c r="D34" s="119" t="s">
        <v>60</v>
      </c>
      <c r="E34" s="119">
        <v>7348</v>
      </c>
      <c r="F34" s="208" t="s">
        <v>9</v>
      </c>
      <c r="G34" s="200">
        <v>1</v>
      </c>
      <c r="H34" s="30">
        <v>107</v>
      </c>
      <c r="I34" s="145">
        <f t="shared" si="5"/>
        <v>107</v>
      </c>
      <c r="J34" s="219">
        <f t="shared" si="6"/>
        <v>0</v>
      </c>
      <c r="K34" s="217"/>
      <c r="L34" s="23">
        <f t="shared" si="7"/>
        <v>0</v>
      </c>
      <c r="M34" s="266"/>
      <c r="N34" s="234">
        <f t="shared" si="8"/>
        <v>2.9769548452837641E-4</v>
      </c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</row>
    <row r="35" spans="2:30" x14ac:dyDescent="0.25">
      <c r="B35" s="29" t="s">
        <v>175</v>
      </c>
      <c r="C35" s="7" t="s">
        <v>121</v>
      </c>
      <c r="D35" s="119" t="s">
        <v>60</v>
      </c>
      <c r="E35" s="119">
        <v>1891</v>
      </c>
      <c r="F35" s="204" t="s">
        <v>28</v>
      </c>
      <c r="G35" s="200">
        <v>42</v>
      </c>
      <c r="H35" s="30">
        <v>70</v>
      </c>
      <c r="I35" s="145">
        <f t="shared" si="5"/>
        <v>2940</v>
      </c>
      <c r="J35" s="219">
        <f t="shared" si="6"/>
        <v>0</v>
      </c>
      <c r="K35" s="217"/>
      <c r="L35" s="23">
        <f t="shared" si="7"/>
        <v>0</v>
      </c>
      <c r="M35" s="267"/>
      <c r="N35" s="234">
        <f t="shared" si="8"/>
        <v>8.1796703225553886E-3</v>
      </c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</row>
    <row r="36" spans="2:30" x14ac:dyDescent="0.25">
      <c r="B36" s="262"/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4"/>
      <c r="N36" s="23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</row>
    <row r="37" spans="2:30" x14ac:dyDescent="0.25">
      <c r="B37" s="26" t="s">
        <v>19</v>
      </c>
      <c r="C37" s="182" t="s">
        <v>37</v>
      </c>
      <c r="D37" s="191"/>
      <c r="E37" s="121"/>
      <c r="F37" s="202"/>
      <c r="G37" s="203"/>
      <c r="H37" s="27"/>
      <c r="I37" s="146">
        <f>SUM(I38:I41)</f>
        <v>21398.692800000004</v>
      </c>
      <c r="J37" s="218">
        <f>IF(M37=0,0,(M37/I37-1))</f>
        <v>0</v>
      </c>
      <c r="K37" s="28"/>
      <c r="L37" s="28"/>
      <c r="M37" s="28">
        <f>SUM(L38:L41)</f>
        <v>0</v>
      </c>
      <c r="N37" s="234">
        <f>I37/$I$134</f>
        <v>5.9535460012802618E-2</v>
      </c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</row>
    <row r="38" spans="2:30" ht="28.5" x14ac:dyDescent="0.25">
      <c r="B38" s="22" t="s">
        <v>20</v>
      </c>
      <c r="C38" s="183" t="s">
        <v>125</v>
      </c>
      <c r="D38" s="122" t="s">
        <v>49</v>
      </c>
      <c r="E38" s="122">
        <v>88489</v>
      </c>
      <c r="F38" s="209" t="s">
        <v>28</v>
      </c>
      <c r="G38" s="200">
        <v>785.68</v>
      </c>
      <c r="H38" s="30">
        <v>7.23</v>
      </c>
      <c r="I38" s="145">
        <f t="shared" ref="I38:I41" si="9">G38*H38</f>
        <v>5680.4664000000002</v>
      </c>
      <c r="J38" s="219">
        <f>IF(K38="",0,(K38/H38-1))</f>
        <v>0</v>
      </c>
      <c r="K38" s="217"/>
      <c r="L38" s="23">
        <f>K38*G38</f>
        <v>0</v>
      </c>
      <c r="M38" s="265"/>
      <c r="N38" s="234">
        <f>I38/$I$134</f>
        <v>1.5804198105562262E-2</v>
      </c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</row>
    <row r="39" spans="2:30" x14ac:dyDescent="0.25">
      <c r="B39" s="22" t="s">
        <v>21</v>
      </c>
      <c r="C39" s="9" t="s">
        <v>126</v>
      </c>
      <c r="D39" s="123" t="s">
        <v>49</v>
      </c>
      <c r="E39" s="123">
        <v>88486</v>
      </c>
      <c r="F39" s="209" t="s">
        <v>28</v>
      </c>
      <c r="G39" s="200">
        <v>331.21</v>
      </c>
      <c r="H39" s="30">
        <v>6.13</v>
      </c>
      <c r="I39" s="145">
        <f t="shared" si="9"/>
        <v>2030.3172999999999</v>
      </c>
      <c r="J39" s="219">
        <f>IF(K39="",0,(K39/H39-1))</f>
        <v>0</v>
      </c>
      <c r="K39" s="217"/>
      <c r="L39" s="23">
        <f>K39*G39</f>
        <v>0</v>
      </c>
      <c r="M39" s="266"/>
      <c r="N39" s="234">
        <f>I39/$I$134</f>
        <v>5.6487503959798593E-3</v>
      </c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</row>
    <row r="40" spans="2:30" ht="42.75" x14ac:dyDescent="0.25">
      <c r="B40" s="22" t="s">
        <v>22</v>
      </c>
      <c r="C40" s="9" t="s">
        <v>179</v>
      </c>
      <c r="D40" s="123" t="s">
        <v>49</v>
      </c>
      <c r="E40" s="123" t="s">
        <v>287</v>
      </c>
      <c r="F40" s="204" t="s">
        <v>28</v>
      </c>
      <c r="G40" s="200">
        <v>1096.8900000000001</v>
      </c>
      <c r="H40" s="30">
        <v>12.33</v>
      </c>
      <c r="I40" s="145">
        <f t="shared" si="9"/>
        <v>13524.653700000001</v>
      </c>
      <c r="J40" s="219">
        <f>IF(K40="",0,(K40/H40-1))</f>
        <v>0</v>
      </c>
      <c r="K40" s="217"/>
      <c r="L40" s="23">
        <f>K40*G40</f>
        <v>0</v>
      </c>
      <c r="M40" s="266"/>
      <c r="N40" s="234">
        <f>I40/$I$134</f>
        <v>3.76283022084112E-2</v>
      </c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</row>
    <row r="41" spans="2:30" x14ac:dyDescent="0.25">
      <c r="B41" s="22" t="s">
        <v>23</v>
      </c>
      <c r="C41" s="7" t="s">
        <v>128</v>
      </c>
      <c r="D41" s="119" t="s">
        <v>49</v>
      </c>
      <c r="E41" s="119">
        <v>88483</v>
      </c>
      <c r="F41" s="204" t="s">
        <v>28</v>
      </c>
      <c r="G41" s="200">
        <v>106.01</v>
      </c>
      <c r="H41" s="30">
        <v>1.54</v>
      </c>
      <c r="I41" s="145">
        <f t="shared" si="9"/>
        <v>163.25540000000001</v>
      </c>
      <c r="J41" s="219">
        <f>IF(K41="",0,(K41/H41-1))</f>
        <v>0</v>
      </c>
      <c r="K41" s="217"/>
      <c r="L41" s="23">
        <f>K41*G41</f>
        <v>0</v>
      </c>
      <c r="M41" s="267"/>
      <c r="N41" s="234">
        <f>I41/$I$134</f>
        <v>4.5420930284928879E-4</v>
      </c>
      <c r="P41" s="81"/>
      <c r="Q41" s="82"/>
      <c r="R41" s="83"/>
      <c r="S41" s="84"/>
      <c r="T41" s="85"/>
      <c r="U41" s="84"/>
      <c r="V41" s="85"/>
      <c r="W41" s="86"/>
      <c r="X41" s="86"/>
      <c r="Y41" s="86"/>
      <c r="Z41" s="86"/>
      <c r="AA41" s="86"/>
      <c r="AB41" s="86"/>
      <c r="AC41" s="86"/>
      <c r="AD41" s="86"/>
    </row>
    <row r="42" spans="2:30" x14ac:dyDescent="0.25">
      <c r="B42" s="259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1"/>
      <c r="N42" s="234"/>
      <c r="P42" s="81"/>
      <c r="Q42" s="82"/>
      <c r="R42" s="83"/>
      <c r="S42" s="84"/>
      <c r="T42" s="85"/>
      <c r="U42" s="84"/>
      <c r="V42" s="85"/>
      <c r="W42" s="86"/>
      <c r="X42" s="86"/>
      <c r="Y42" s="86"/>
      <c r="Z42" s="86"/>
      <c r="AA42" s="86"/>
      <c r="AB42" s="86"/>
      <c r="AC42" s="86"/>
      <c r="AD42" s="86"/>
    </row>
    <row r="43" spans="2:30" x14ac:dyDescent="0.25">
      <c r="B43" s="26" t="s">
        <v>38</v>
      </c>
      <c r="C43" s="182" t="s">
        <v>183</v>
      </c>
      <c r="D43" s="191"/>
      <c r="E43" s="121"/>
      <c r="F43" s="202"/>
      <c r="G43" s="203"/>
      <c r="H43" s="27"/>
      <c r="I43" s="146">
        <f>SUM(I44:I46)</f>
        <v>47881.679999999993</v>
      </c>
      <c r="J43" s="218">
        <f>IF(M43=0,0,(M43/I43-1))</f>
        <v>0</v>
      </c>
      <c r="K43" s="28"/>
      <c r="L43" s="28"/>
      <c r="M43" s="28">
        <f>SUM(L44:L46)</f>
        <v>0</v>
      </c>
      <c r="N43" s="234">
        <f>I43/$I$134</f>
        <v>0.13321644792180062</v>
      </c>
    </row>
    <row r="44" spans="2:30" x14ac:dyDescent="0.25">
      <c r="B44" s="22" t="s">
        <v>222</v>
      </c>
      <c r="C44" s="32" t="s">
        <v>210</v>
      </c>
      <c r="D44" s="192" t="s">
        <v>49</v>
      </c>
      <c r="E44" s="122">
        <v>4069</v>
      </c>
      <c r="F44" s="210" t="s">
        <v>211</v>
      </c>
      <c r="G44" s="200">
        <v>6</v>
      </c>
      <c r="H44" s="30">
        <f>18.06*8*22</f>
        <v>3178.56</v>
      </c>
      <c r="I44" s="145">
        <f t="shared" ref="I44:I46" si="10">G44*H44</f>
        <v>19071.36</v>
      </c>
      <c r="J44" s="219">
        <f>IF(K44="",0,(K44/H44-1))</f>
        <v>0</v>
      </c>
      <c r="K44" s="217"/>
      <c r="L44" s="23">
        <f>K44*G44</f>
        <v>0</v>
      </c>
      <c r="M44" s="265"/>
      <c r="N44" s="234">
        <f>I44/$I$134</f>
        <v>5.3060352858085011E-2</v>
      </c>
    </row>
    <row r="45" spans="2:30" x14ac:dyDescent="0.25">
      <c r="B45" s="22" t="s">
        <v>223</v>
      </c>
      <c r="C45" s="185" t="s">
        <v>212</v>
      </c>
      <c r="D45" s="195" t="s">
        <v>49</v>
      </c>
      <c r="E45" s="115">
        <v>2707</v>
      </c>
      <c r="F45" s="210" t="s">
        <v>211</v>
      </c>
      <c r="G45" s="200">
        <v>6</v>
      </c>
      <c r="H45" s="30">
        <f>2*22*67.33</f>
        <v>2962.52</v>
      </c>
      <c r="I45" s="145">
        <f t="shared" si="10"/>
        <v>17775.12</v>
      </c>
      <c r="J45" s="219">
        <f>IF(K45="",0,(K45/H45-1))</f>
        <v>0</v>
      </c>
      <c r="K45" s="217"/>
      <c r="L45" s="23">
        <f>K45*G45</f>
        <v>0</v>
      </c>
      <c r="M45" s="266"/>
      <c r="N45" s="234">
        <f>I45/$I$134</f>
        <v>4.9453952906075078E-2</v>
      </c>
    </row>
    <row r="46" spans="2:30" x14ac:dyDescent="0.25">
      <c r="B46" s="22" t="s">
        <v>224</v>
      </c>
      <c r="C46" s="185" t="s">
        <v>213</v>
      </c>
      <c r="D46" s="195" t="s">
        <v>49</v>
      </c>
      <c r="E46" s="123">
        <v>253</v>
      </c>
      <c r="F46" s="210" t="s">
        <v>211</v>
      </c>
      <c r="G46" s="200">
        <v>6</v>
      </c>
      <c r="H46" s="30">
        <f>10.45*8*22</f>
        <v>1839.1999999999998</v>
      </c>
      <c r="I46" s="145">
        <f t="shared" si="10"/>
        <v>11035.199999999999</v>
      </c>
      <c r="J46" s="219">
        <f>IF(K46="",0,(K46/H46-1))</f>
        <v>0</v>
      </c>
      <c r="K46" s="217"/>
      <c r="L46" s="23">
        <f>K46*G46</f>
        <v>0</v>
      </c>
      <c r="M46" s="267"/>
      <c r="N46" s="234">
        <f>I46/$I$134</f>
        <v>3.0702142157640548E-2</v>
      </c>
      <c r="P46" s="17"/>
      <c r="Q46" s="13"/>
      <c r="R46" s="13"/>
      <c r="S46" s="16"/>
      <c r="T46" s="16"/>
      <c r="U46" s="16"/>
      <c r="V46" s="16"/>
      <c r="W46" s="16"/>
    </row>
    <row r="47" spans="2:30" x14ac:dyDescent="0.25">
      <c r="B47" s="254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6"/>
      <c r="N47" s="234"/>
      <c r="P47" s="17"/>
      <c r="Q47" s="13"/>
      <c r="R47" s="13"/>
      <c r="S47" s="16"/>
      <c r="T47" s="16"/>
      <c r="U47" s="16"/>
      <c r="V47" s="16"/>
      <c r="W47" s="16"/>
    </row>
    <row r="48" spans="2:30" x14ac:dyDescent="0.25">
      <c r="B48" s="26" t="s">
        <v>39</v>
      </c>
      <c r="C48" s="182" t="s">
        <v>83</v>
      </c>
      <c r="D48" s="191"/>
      <c r="E48" s="121"/>
      <c r="F48" s="202"/>
      <c r="G48" s="203"/>
      <c r="H48" s="27"/>
      <c r="I48" s="146">
        <f>SUM(I49:I73)</f>
        <v>19377.409999999996</v>
      </c>
      <c r="J48" s="218">
        <f>IF(M48=0,0,(M48/I48-1))</f>
        <v>0</v>
      </c>
      <c r="K48" s="28"/>
      <c r="L48" s="28"/>
      <c r="M48" s="28">
        <f>SUM(L49:L73)</f>
        <v>0</v>
      </c>
      <c r="N48" s="234">
        <f>I48/$I$134</f>
        <v>5.3911845409859861E-2</v>
      </c>
      <c r="O48" s="48"/>
      <c r="P48" s="107"/>
      <c r="Q48" s="107"/>
      <c r="R48" s="96"/>
      <c r="S48" s="107"/>
      <c r="T48" s="107"/>
      <c r="U48" s="96"/>
      <c r="V48" s="96"/>
      <c r="W48" s="21"/>
    </row>
    <row r="49" spans="2:23" ht="29.25" x14ac:dyDescent="0.25">
      <c r="B49" s="22" t="s">
        <v>225</v>
      </c>
      <c r="C49" s="33" t="s">
        <v>34</v>
      </c>
      <c r="D49" s="193" t="s">
        <v>60</v>
      </c>
      <c r="E49" s="124">
        <v>633</v>
      </c>
      <c r="F49" s="208" t="s">
        <v>9</v>
      </c>
      <c r="G49" s="211">
        <v>43</v>
      </c>
      <c r="H49" s="30">
        <v>37.04</v>
      </c>
      <c r="I49" s="145">
        <f t="shared" ref="I49:I73" si="11">G49*H49</f>
        <v>1592.72</v>
      </c>
      <c r="J49" s="219">
        <f t="shared" ref="J49:J73" si="12">IF(K49="",0,(K49/H49-1))</f>
        <v>0</v>
      </c>
      <c r="K49" s="217"/>
      <c r="L49" s="23">
        <f t="shared" ref="L49:L73" si="13">K49*G49</f>
        <v>0</v>
      </c>
      <c r="M49" s="265"/>
      <c r="N49" s="234">
        <f t="shared" ref="N49:N73" si="14">I49/$I$134</f>
        <v>4.4312668422246326E-3</v>
      </c>
      <c r="O49" s="48"/>
      <c r="P49" s="108"/>
      <c r="Q49" s="109"/>
      <c r="R49" s="97"/>
      <c r="S49" s="110"/>
      <c r="T49" s="111"/>
      <c r="U49" s="97"/>
      <c r="V49" s="97"/>
      <c r="W49" s="21"/>
    </row>
    <row r="50" spans="2:23" ht="29.25" x14ac:dyDescent="0.25">
      <c r="B50" s="22" t="s">
        <v>226</v>
      </c>
      <c r="C50" s="7" t="s">
        <v>64</v>
      </c>
      <c r="D50" s="119" t="s">
        <v>60</v>
      </c>
      <c r="E50" s="119">
        <v>40</v>
      </c>
      <c r="F50" s="208" t="s">
        <v>9</v>
      </c>
      <c r="G50" s="200">
        <v>16</v>
      </c>
      <c r="H50" s="30">
        <v>4.7699999999999996</v>
      </c>
      <c r="I50" s="145">
        <f t="shared" si="11"/>
        <v>76.319999999999993</v>
      </c>
      <c r="J50" s="219">
        <f t="shared" si="12"/>
        <v>0</v>
      </c>
      <c r="K50" s="217"/>
      <c r="L50" s="23">
        <f t="shared" si="13"/>
        <v>0</v>
      </c>
      <c r="M50" s="266"/>
      <c r="N50" s="234">
        <f t="shared" si="14"/>
        <v>2.1233756429164189E-4</v>
      </c>
      <c r="O50" s="48"/>
      <c r="P50" s="99"/>
      <c r="Q50" s="100"/>
      <c r="R50" s="42"/>
      <c r="S50" s="101"/>
      <c r="T50" s="102"/>
      <c r="U50" s="93"/>
      <c r="V50" s="42"/>
      <c r="W50" s="24"/>
    </row>
    <row r="51" spans="2:23" ht="29.25" x14ac:dyDescent="0.25">
      <c r="B51" s="22" t="s">
        <v>227</v>
      </c>
      <c r="C51" s="7" t="s">
        <v>87</v>
      </c>
      <c r="D51" s="174" t="s">
        <v>60</v>
      </c>
      <c r="E51" s="119">
        <v>7384</v>
      </c>
      <c r="F51" s="204" t="s">
        <v>24</v>
      </c>
      <c r="G51" s="200">
        <v>9</v>
      </c>
      <c r="H51" s="30">
        <v>13.97</v>
      </c>
      <c r="I51" s="145">
        <f t="shared" si="11"/>
        <v>125.73</v>
      </c>
      <c r="J51" s="219">
        <f t="shared" si="12"/>
        <v>0</v>
      </c>
      <c r="K51" s="217"/>
      <c r="L51" s="23">
        <f t="shared" si="13"/>
        <v>0</v>
      </c>
      <c r="M51" s="266"/>
      <c r="N51" s="234">
        <f t="shared" si="14"/>
        <v>3.4980610532479221E-4</v>
      </c>
      <c r="O51" s="48"/>
      <c r="P51" s="99"/>
      <c r="Q51" s="103"/>
      <c r="R51" s="42"/>
      <c r="S51" s="101"/>
      <c r="T51" s="104"/>
      <c r="U51" s="94"/>
      <c r="V51" s="42"/>
      <c r="W51" s="25"/>
    </row>
    <row r="52" spans="2:23" ht="43.5" x14ac:dyDescent="0.25">
      <c r="B52" s="22" t="s">
        <v>228</v>
      </c>
      <c r="C52" s="7" t="s">
        <v>137</v>
      </c>
      <c r="D52" s="174" t="s">
        <v>49</v>
      </c>
      <c r="E52" s="119" t="s">
        <v>280</v>
      </c>
      <c r="F52" s="208" t="s">
        <v>9</v>
      </c>
      <c r="G52" s="200">
        <v>13</v>
      </c>
      <c r="H52" s="30">
        <v>92.85</v>
      </c>
      <c r="I52" s="145">
        <f t="shared" si="11"/>
        <v>1207.05</v>
      </c>
      <c r="J52" s="219">
        <f t="shared" si="12"/>
        <v>0</v>
      </c>
      <c r="K52" s="217"/>
      <c r="L52" s="23">
        <f t="shared" si="13"/>
        <v>0</v>
      </c>
      <c r="M52" s="266"/>
      <c r="N52" s="234">
        <f t="shared" si="14"/>
        <v>3.3582554635511841E-3</v>
      </c>
      <c r="O52" s="48"/>
      <c r="P52" s="99"/>
      <c r="Q52" s="103"/>
      <c r="R52" s="42"/>
      <c r="S52" s="101"/>
      <c r="T52" s="104"/>
      <c r="U52" s="94"/>
      <c r="V52" s="42"/>
      <c r="W52" s="25"/>
    </row>
    <row r="53" spans="2:23" ht="29.25" x14ac:dyDescent="0.25">
      <c r="B53" s="22" t="s">
        <v>229</v>
      </c>
      <c r="C53" s="184" t="s">
        <v>251</v>
      </c>
      <c r="D53" s="194" t="s">
        <v>49</v>
      </c>
      <c r="E53" s="119">
        <v>72331</v>
      </c>
      <c r="F53" s="208" t="s">
        <v>9</v>
      </c>
      <c r="G53" s="200">
        <v>9</v>
      </c>
      <c r="H53" s="30">
        <v>9.48</v>
      </c>
      <c r="I53" s="145">
        <f t="shared" si="11"/>
        <v>85.320000000000007</v>
      </c>
      <c r="J53" s="219">
        <f t="shared" si="12"/>
        <v>0</v>
      </c>
      <c r="K53" s="217"/>
      <c r="L53" s="23">
        <f t="shared" si="13"/>
        <v>0</v>
      </c>
      <c r="M53" s="266"/>
      <c r="N53" s="234">
        <f t="shared" si="14"/>
        <v>2.3737737140150538E-4</v>
      </c>
      <c r="O53" s="48"/>
      <c r="P53" s="105"/>
      <c r="R53" s="42"/>
      <c r="S53" s="106"/>
      <c r="T53" s="104"/>
      <c r="U53" s="95"/>
      <c r="V53" s="42"/>
      <c r="W53" s="25"/>
    </row>
    <row r="54" spans="2:23" ht="29.25" x14ac:dyDescent="0.25">
      <c r="B54" s="22" t="s">
        <v>230</v>
      </c>
      <c r="C54" s="7" t="s">
        <v>252</v>
      </c>
      <c r="D54" s="119" t="s">
        <v>49</v>
      </c>
      <c r="E54" s="119">
        <v>72332</v>
      </c>
      <c r="F54" s="208" t="s">
        <v>9</v>
      </c>
      <c r="G54" s="200">
        <v>3</v>
      </c>
      <c r="H54" s="30">
        <v>18.25</v>
      </c>
      <c r="I54" s="145">
        <f t="shared" si="11"/>
        <v>54.75</v>
      </c>
      <c r="J54" s="219">
        <f t="shared" si="12"/>
        <v>0</v>
      </c>
      <c r="K54" s="217"/>
      <c r="L54" s="23">
        <f t="shared" si="13"/>
        <v>0</v>
      </c>
      <c r="M54" s="266"/>
      <c r="N54" s="234">
        <f t="shared" si="14"/>
        <v>1.5232549325166922E-4</v>
      </c>
      <c r="O54" s="48"/>
      <c r="P54" s="105"/>
      <c r="R54" s="42"/>
      <c r="S54" s="106"/>
      <c r="T54" s="104"/>
      <c r="U54" s="95"/>
      <c r="V54" s="42"/>
      <c r="W54" s="25"/>
    </row>
    <row r="55" spans="2:23" ht="29.25" x14ac:dyDescent="0.25">
      <c r="B55" s="22" t="s">
        <v>231</v>
      </c>
      <c r="C55" s="7" t="s">
        <v>253</v>
      </c>
      <c r="D55" s="119" t="s">
        <v>49</v>
      </c>
      <c r="E55" s="119">
        <v>83467</v>
      </c>
      <c r="F55" s="208" t="s">
        <v>9</v>
      </c>
      <c r="G55" s="200">
        <v>2</v>
      </c>
      <c r="H55" s="30">
        <v>27.99</v>
      </c>
      <c r="I55" s="145">
        <f t="shared" si="11"/>
        <v>55.98</v>
      </c>
      <c r="J55" s="219">
        <f t="shared" si="12"/>
        <v>0</v>
      </c>
      <c r="K55" s="217"/>
      <c r="L55" s="23">
        <f t="shared" si="13"/>
        <v>0</v>
      </c>
      <c r="M55" s="266"/>
      <c r="N55" s="234">
        <f t="shared" si="14"/>
        <v>1.5574760022335057E-4</v>
      </c>
      <c r="O55" s="48"/>
      <c r="P55" s="105"/>
      <c r="R55" s="42"/>
      <c r="S55" s="106"/>
      <c r="T55" s="104"/>
      <c r="U55" s="95"/>
      <c r="V55" s="42"/>
      <c r="W55" s="25"/>
    </row>
    <row r="56" spans="2:23" ht="29.25" x14ac:dyDescent="0.25">
      <c r="B56" s="22" t="s">
        <v>232</v>
      </c>
      <c r="C56" s="7" t="s">
        <v>215</v>
      </c>
      <c r="D56" s="119" t="s">
        <v>60</v>
      </c>
      <c r="E56" s="119">
        <v>7327</v>
      </c>
      <c r="F56" s="208" t="s">
        <v>9</v>
      </c>
      <c r="G56" s="200">
        <v>29</v>
      </c>
      <c r="H56" s="30">
        <v>161.5</v>
      </c>
      <c r="I56" s="145">
        <f t="shared" si="11"/>
        <v>4683.5</v>
      </c>
      <c r="J56" s="219">
        <f t="shared" si="12"/>
        <v>0</v>
      </c>
      <c r="K56" s="217"/>
      <c r="L56" s="23">
        <f t="shared" si="13"/>
        <v>0</v>
      </c>
      <c r="M56" s="266"/>
      <c r="N56" s="234">
        <f t="shared" si="14"/>
        <v>1.3030437399893933E-2</v>
      </c>
      <c r="O56" s="48"/>
      <c r="P56" s="105"/>
      <c r="R56" s="42"/>
      <c r="S56" s="106"/>
      <c r="T56" s="104"/>
      <c r="U56" s="95"/>
      <c r="V56" s="42"/>
      <c r="W56" s="25"/>
    </row>
    <row r="57" spans="2:23" ht="29.25" x14ac:dyDescent="0.25">
      <c r="B57" s="22" t="s">
        <v>233</v>
      </c>
      <c r="C57" s="7" t="s">
        <v>216</v>
      </c>
      <c r="D57" s="119" t="s">
        <v>60</v>
      </c>
      <c r="E57" s="119">
        <v>7329</v>
      </c>
      <c r="F57" s="208" t="s">
        <v>9</v>
      </c>
      <c r="G57" s="200">
        <v>13</v>
      </c>
      <c r="H57" s="30">
        <v>206.82</v>
      </c>
      <c r="I57" s="145">
        <f t="shared" si="11"/>
        <v>2688.66</v>
      </c>
      <c r="J57" s="219">
        <f t="shared" si="12"/>
        <v>0</v>
      </c>
      <c r="K57" s="217"/>
      <c r="L57" s="23">
        <f t="shared" si="13"/>
        <v>0</v>
      </c>
      <c r="M57" s="266"/>
      <c r="N57" s="234">
        <f t="shared" si="14"/>
        <v>7.4803919760006018E-3</v>
      </c>
      <c r="O57" s="48"/>
      <c r="P57" s="105"/>
      <c r="R57" s="42"/>
      <c r="S57" s="106"/>
      <c r="T57" s="104"/>
      <c r="U57" s="95"/>
      <c r="V57" s="42"/>
      <c r="W57" s="25"/>
    </row>
    <row r="58" spans="2:23" ht="29.25" x14ac:dyDescent="0.25">
      <c r="B58" s="22" t="s">
        <v>234</v>
      </c>
      <c r="C58" s="7" t="s">
        <v>250</v>
      </c>
      <c r="D58" s="119" t="s">
        <v>60</v>
      </c>
      <c r="E58" s="119">
        <v>483</v>
      </c>
      <c r="F58" s="208" t="s">
        <v>9</v>
      </c>
      <c r="G58" s="200">
        <v>13</v>
      </c>
      <c r="H58" s="30">
        <v>103.74</v>
      </c>
      <c r="I58" s="145">
        <f t="shared" si="11"/>
        <v>1348.62</v>
      </c>
      <c r="J58" s="219">
        <f t="shared" si="12"/>
        <v>0</v>
      </c>
      <c r="K58" s="217"/>
      <c r="L58" s="23">
        <f t="shared" si="13"/>
        <v>0</v>
      </c>
      <c r="M58" s="266"/>
      <c r="N58" s="234">
        <f t="shared" si="14"/>
        <v>3.7521316293893359E-3</v>
      </c>
      <c r="O58" s="48"/>
      <c r="P58" s="105"/>
      <c r="R58" s="42"/>
      <c r="S58" s="106"/>
      <c r="T58" s="104"/>
      <c r="U58" s="95"/>
      <c r="V58" s="42"/>
      <c r="W58" s="25"/>
    </row>
    <row r="59" spans="2:23" ht="28.5" x14ac:dyDescent="0.25">
      <c r="B59" s="22" t="s">
        <v>235</v>
      </c>
      <c r="C59" s="181" t="s">
        <v>254</v>
      </c>
      <c r="D59" s="189" t="s">
        <v>49</v>
      </c>
      <c r="E59" s="119">
        <v>83540</v>
      </c>
      <c r="F59" s="208" t="s">
        <v>9</v>
      </c>
      <c r="G59" s="200">
        <v>192</v>
      </c>
      <c r="H59" s="30">
        <v>11.55</v>
      </c>
      <c r="I59" s="145">
        <f t="shared" si="11"/>
        <v>2217.6000000000004</v>
      </c>
      <c r="J59" s="219">
        <f t="shared" si="12"/>
        <v>0</v>
      </c>
      <c r="K59" s="217"/>
      <c r="L59" s="23">
        <f t="shared" si="13"/>
        <v>0</v>
      </c>
      <c r="M59" s="266"/>
      <c r="N59" s="234">
        <f t="shared" si="14"/>
        <v>6.1698084718703515E-3</v>
      </c>
      <c r="O59" s="48"/>
      <c r="P59" s="105"/>
      <c r="R59" s="42"/>
      <c r="S59" s="106"/>
      <c r="T59" s="104"/>
      <c r="U59" s="95"/>
      <c r="V59" s="42"/>
      <c r="W59" s="25"/>
    </row>
    <row r="60" spans="2:23" ht="28.5" x14ac:dyDescent="0.25">
      <c r="B60" s="22" t="s">
        <v>236</v>
      </c>
      <c r="C60" s="181" t="s">
        <v>255</v>
      </c>
      <c r="D60" s="189" t="s">
        <v>49</v>
      </c>
      <c r="E60" s="119">
        <v>993</v>
      </c>
      <c r="F60" s="204" t="s">
        <v>24</v>
      </c>
      <c r="G60" s="200">
        <v>170</v>
      </c>
      <c r="H60" s="30">
        <v>1.42</v>
      </c>
      <c r="I60" s="145">
        <f t="shared" si="11"/>
        <v>241.39999999999998</v>
      </c>
      <c r="J60" s="219">
        <f t="shared" si="12"/>
        <v>0</v>
      </c>
      <c r="K60" s="217"/>
      <c r="L60" s="23">
        <f t="shared" si="13"/>
        <v>0</v>
      </c>
      <c r="M60" s="266"/>
      <c r="N60" s="234">
        <f t="shared" si="14"/>
        <v>6.7162327070233695E-4</v>
      </c>
      <c r="O60" s="48"/>
      <c r="P60" s="105"/>
      <c r="R60" s="42"/>
      <c r="S60" s="106"/>
      <c r="T60" s="104"/>
      <c r="U60" s="95"/>
      <c r="V60" s="42"/>
      <c r="W60" s="25"/>
    </row>
    <row r="61" spans="2:23" ht="28.5" x14ac:dyDescent="0.25">
      <c r="B61" s="22" t="s">
        <v>237</v>
      </c>
      <c r="C61" s="181" t="s">
        <v>256</v>
      </c>
      <c r="D61" s="189" t="s">
        <v>49</v>
      </c>
      <c r="E61" s="119">
        <v>1022</v>
      </c>
      <c r="F61" s="204" t="s">
        <v>24</v>
      </c>
      <c r="G61" s="200">
        <v>755</v>
      </c>
      <c r="H61" s="30">
        <v>1.83</v>
      </c>
      <c r="I61" s="145">
        <f t="shared" si="11"/>
        <v>1381.65</v>
      </c>
      <c r="J61" s="219">
        <f t="shared" si="12"/>
        <v>0</v>
      </c>
      <c r="K61" s="217"/>
      <c r="L61" s="23">
        <f t="shared" si="13"/>
        <v>0</v>
      </c>
      <c r="M61" s="266"/>
      <c r="N61" s="234">
        <f t="shared" si="14"/>
        <v>3.844027721482535E-3</v>
      </c>
      <c r="O61" s="48"/>
      <c r="P61" s="105"/>
      <c r="R61" s="42"/>
      <c r="S61" s="106"/>
      <c r="T61" s="104"/>
      <c r="U61" s="95"/>
      <c r="V61" s="42"/>
      <c r="W61" s="25"/>
    </row>
    <row r="62" spans="2:23" ht="28.5" x14ac:dyDescent="0.25">
      <c r="B62" s="22" t="s">
        <v>238</v>
      </c>
      <c r="C62" s="181" t="s">
        <v>257</v>
      </c>
      <c r="D62" s="189" t="s">
        <v>49</v>
      </c>
      <c r="E62" s="119">
        <v>1020</v>
      </c>
      <c r="F62" s="204" t="s">
        <v>24</v>
      </c>
      <c r="G62" s="200">
        <v>3</v>
      </c>
      <c r="H62" s="30">
        <v>5.82</v>
      </c>
      <c r="I62" s="145">
        <f t="shared" si="11"/>
        <v>17.46</v>
      </c>
      <c r="J62" s="219">
        <f t="shared" si="12"/>
        <v>0</v>
      </c>
      <c r="K62" s="217"/>
      <c r="L62" s="23">
        <f t="shared" si="13"/>
        <v>0</v>
      </c>
      <c r="M62" s="266"/>
      <c r="N62" s="234">
        <f t="shared" si="14"/>
        <v>4.8577225793135063E-5</v>
      </c>
      <c r="O62" s="48"/>
      <c r="P62" s="105"/>
      <c r="R62" s="42"/>
      <c r="S62" s="106"/>
      <c r="T62" s="104"/>
      <c r="U62" s="95"/>
      <c r="V62" s="42"/>
      <c r="W62" s="25"/>
    </row>
    <row r="63" spans="2:23" ht="28.5" x14ac:dyDescent="0.25">
      <c r="B63" s="22" t="s">
        <v>239</v>
      </c>
      <c r="C63" s="181" t="s">
        <v>258</v>
      </c>
      <c r="D63" s="189" t="s">
        <v>49</v>
      </c>
      <c r="E63" s="119">
        <v>995</v>
      </c>
      <c r="F63" s="204" t="s">
        <v>24</v>
      </c>
      <c r="G63" s="200">
        <v>30</v>
      </c>
      <c r="H63" s="30">
        <v>8.74</v>
      </c>
      <c r="I63" s="145">
        <f t="shared" si="11"/>
        <v>262.2</v>
      </c>
      <c r="J63" s="219">
        <f t="shared" si="12"/>
        <v>0</v>
      </c>
      <c r="K63" s="217"/>
      <c r="L63" s="23">
        <f t="shared" si="13"/>
        <v>0</v>
      </c>
      <c r="M63" s="266"/>
      <c r="N63" s="234">
        <f t="shared" si="14"/>
        <v>7.2949304713402141E-4</v>
      </c>
      <c r="O63" s="48"/>
      <c r="P63" s="105"/>
      <c r="R63" s="42"/>
      <c r="S63" s="106"/>
      <c r="T63" s="104"/>
      <c r="U63" s="95"/>
      <c r="V63" s="42"/>
      <c r="W63" s="25"/>
    </row>
    <row r="64" spans="2:23" ht="28.5" x14ac:dyDescent="0.25">
      <c r="B64" s="22" t="s">
        <v>240</v>
      </c>
      <c r="C64" s="181" t="s">
        <v>259</v>
      </c>
      <c r="D64" s="189" t="s">
        <v>49</v>
      </c>
      <c r="E64" s="119">
        <v>1021</v>
      </c>
      <c r="F64" s="204" t="s">
        <v>24</v>
      </c>
      <c r="G64" s="200">
        <v>400</v>
      </c>
      <c r="H64" s="30">
        <v>3.79</v>
      </c>
      <c r="I64" s="145">
        <f t="shared" si="11"/>
        <v>1516</v>
      </c>
      <c r="J64" s="219">
        <f t="shared" si="12"/>
        <v>0</v>
      </c>
      <c r="K64" s="217"/>
      <c r="L64" s="23">
        <f t="shared" si="13"/>
        <v>0</v>
      </c>
      <c r="M64" s="266"/>
      <c r="N64" s="234">
        <f t="shared" si="14"/>
        <v>4.2178163976169967E-3</v>
      </c>
      <c r="O64" s="48"/>
      <c r="P64" s="105"/>
      <c r="R64" s="42"/>
      <c r="S64" s="106"/>
      <c r="T64" s="104"/>
      <c r="U64" s="95"/>
      <c r="V64" s="42"/>
      <c r="W64" s="25"/>
    </row>
    <row r="65" spans="2:23" ht="28.5" x14ac:dyDescent="0.25">
      <c r="B65" s="22" t="s">
        <v>241</v>
      </c>
      <c r="C65" s="181" t="s">
        <v>260</v>
      </c>
      <c r="D65" s="189" t="s">
        <v>49</v>
      </c>
      <c r="E65" s="119">
        <v>994</v>
      </c>
      <c r="F65" s="204" t="s">
        <v>24</v>
      </c>
      <c r="G65" s="200">
        <v>40</v>
      </c>
      <c r="H65" s="30">
        <v>3.05</v>
      </c>
      <c r="I65" s="145">
        <f t="shared" si="11"/>
        <v>122</v>
      </c>
      <c r="J65" s="219">
        <f t="shared" si="12"/>
        <v>0</v>
      </c>
      <c r="K65" s="217"/>
      <c r="L65" s="23">
        <f t="shared" si="13"/>
        <v>0</v>
      </c>
      <c r="M65" s="266"/>
      <c r="N65" s="234">
        <f t="shared" si="14"/>
        <v>3.3942849637814878E-4</v>
      </c>
      <c r="O65" s="48"/>
      <c r="P65" s="105"/>
      <c r="R65" s="42"/>
      <c r="S65" s="106"/>
      <c r="T65" s="104"/>
      <c r="U65" s="95"/>
      <c r="V65" s="42"/>
      <c r="W65" s="25"/>
    </row>
    <row r="66" spans="2:23" ht="28.5" x14ac:dyDescent="0.25">
      <c r="B66" s="22" t="s">
        <v>242</v>
      </c>
      <c r="C66" s="181" t="s">
        <v>261</v>
      </c>
      <c r="D66" s="189" t="s">
        <v>49</v>
      </c>
      <c r="E66" s="119">
        <v>2688</v>
      </c>
      <c r="F66" s="204" t="s">
        <v>24</v>
      </c>
      <c r="G66" s="200">
        <v>100</v>
      </c>
      <c r="H66" s="30">
        <v>1.51</v>
      </c>
      <c r="I66" s="145">
        <f t="shared" si="11"/>
        <v>151</v>
      </c>
      <c r="J66" s="219">
        <f t="shared" si="12"/>
        <v>0</v>
      </c>
      <c r="K66" s="217"/>
      <c r="L66" s="23">
        <f t="shared" si="13"/>
        <v>0</v>
      </c>
      <c r="M66" s="266"/>
      <c r="N66" s="234">
        <f t="shared" si="14"/>
        <v>4.2011231928770873E-4</v>
      </c>
      <c r="O66" s="48"/>
      <c r="P66" s="105"/>
      <c r="R66" s="42"/>
      <c r="S66" s="106"/>
      <c r="T66" s="104"/>
      <c r="U66" s="95"/>
      <c r="V66" s="42"/>
      <c r="W66" s="25"/>
    </row>
    <row r="67" spans="2:23" ht="28.5" x14ac:dyDescent="0.25">
      <c r="B67" s="22" t="s">
        <v>243</v>
      </c>
      <c r="C67" s="181" t="s">
        <v>262</v>
      </c>
      <c r="D67" s="189" t="s">
        <v>49</v>
      </c>
      <c r="E67" s="119">
        <v>2690</v>
      </c>
      <c r="F67" s="204" t="s">
        <v>24</v>
      </c>
      <c r="G67" s="200">
        <v>50</v>
      </c>
      <c r="H67" s="30">
        <v>2.2400000000000002</v>
      </c>
      <c r="I67" s="145">
        <f t="shared" si="11"/>
        <v>112.00000000000001</v>
      </c>
      <c r="J67" s="219">
        <f t="shared" si="12"/>
        <v>0</v>
      </c>
      <c r="K67" s="217"/>
      <c r="L67" s="23">
        <f t="shared" si="13"/>
        <v>0</v>
      </c>
      <c r="M67" s="266"/>
      <c r="N67" s="234">
        <f t="shared" si="14"/>
        <v>3.1160648847830059E-4</v>
      </c>
      <c r="O67" s="48"/>
      <c r="P67" s="105"/>
      <c r="R67" s="42"/>
      <c r="S67" s="106"/>
      <c r="T67" s="104"/>
      <c r="U67" s="95"/>
      <c r="V67" s="42"/>
      <c r="W67" s="25"/>
    </row>
    <row r="68" spans="2:23" ht="29.25" x14ac:dyDescent="0.25">
      <c r="B68" s="22" t="s">
        <v>244</v>
      </c>
      <c r="C68" s="7" t="s">
        <v>218</v>
      </c>
      <c r="D68" s="119" t="s">
        <v>60</v>
      </c>
      <c r="E68" s="119">
        <v>354</v>
      </c>
      <c r="F68" s="204" t="s">
        <v>24</v>
      </c>
      <c r="G68" s="200">
        <v>20</v>
      </c>
      <c r="H68" s="30">
        <v>1.51</v>
      </c>
      <c r="I68" s="145">
        <f t="shared" si="11"/>
        <v>30.2</v>
      </c>
      <c r="J68" s="219">
        <f t="shared" si="12"/>
        <v>0</v>
      </c>
      <c r="K68" s="217"/>
      <c r="L68" s="23">
        <f t="shared" si="13"/>
        <v>0</v>
      </c>
      <c r="M68" s="266"/>
      <c r="N68" s="234">
        <f t="shared" si="14"/>
        <v>8.4022463857541749E-5</v>
      </c>
      <c r="O68" s="48"/>
      <c r="P68" s="105"/>
      <c r="R68" s="42"/>
      <c r="S68" s="106"/>
      <c r="T68" s="104"/>
      <c r="U68" s="95"/>
      <c r="V68" s="42"/>
      <c r="W68" s="25"/>
    </row>
    <row r="69" spans="2:23" x14ac:dyDescent="0.25">
      <c r="B69" s="22" t="s">
        <v>245</v>
      </c>
      <c r="C69" s="7" t="s">
        <v>219</v>
      </c>
      <c r="D69" s="119" t="s">
        <v>60</v>
      </c>
      <c r="E69" s="119">
        <v>7143</v>
      </c>
      <c r="F69" s="208" t="s">
        <v>9</v>
      </c>
      <c r="G69" s="200">
        <v>11</v>
      </c>
      <c r="H69" s="30">
        <v>0.6</v>
      </c>
      <c r="I69" s="145">
        <f t="shared" si="11"/>
        <v>6.6</v>
      </c>
      <c r="J69" s="219">
        <f t="shared" si="12"/>
        <v>0</v>
      </c>
      <c r="K69" s="217"/>
      <c r="L69" s="23">
        <f t="shared" si="13"/>
        <v>0</v>
      </c>
      <c r="M69" s="266"/>
      <c r="N69" s="234">
        <f t="shared" si="14"/>
        <v>1.8362525213899852E-5</v>
      </c>
      <c r="O69" s="48"/>
      <c r="P69" s="99"/>
      <c r="Q69" s="103"/>
      <c r="R69" s="42"/>
      <c r="S69" s="101"/>
      <c r="T69" s="104"/>
      <c r="U69" s="94"/>
      <c r="V69" s="42"/>
      <c r="W69" s="25"/>
    </row>
    <row r="70" spans="2:23" ht="29.25" x14ac:dyDescent="0.25">
      <c r="B70" s="22" t="s">
        <v>246</v>
      </c>
      <c r="C70" s="7" t="s">
        <v>220</v>
      </c>
      <c r="D70" s="119" t="s">
        <v>60</v>
      </c>
      <c r="E70" s="119">
        <v>363</v>
      </c>
      <c r="F70" s="208" t="s">
        <v>9</v>
      </c>
      <c r="G70" s="200">
        <v>8</v>
      </c>
      <c r="H70" s="30">
        <v>5.19</v>
      </c>
      <c r="I70" s="145">
        <f t="shared" si="11"/>
        <v>41.52</v>
      </c>
      <c r="J70" s="219">
        <f t="shared" si="12"/>
        <v>0</v>
      </c>
      <c r="K70" s="217"/>
      <c r="L70" s="23">
        <f t="shared" si="13"/>
        <v>0</v>
      </c>
      <c r="M70" s="266"/>
      <c r="N70" s="234">
        <f t="shared" si="14"/>
        <v>1.1551697680016999E-4</v>
      </c>
      <c r="O70" s="48"/>
      <c r="P70" s="99"/>
      <c r="Q70" s="103"/>
      <c r="R70" s="42"/>
      <c r="S70" s="101"/>
      <c r="T70" s="104"/>
      <c r="U70" s="94"/>
      <c r="V70" s="42"/>
      <c r="W70" s="25"/>
    </row>
    <row r="71" spans="2:23" ht="43.5" x14ac:dyDescent="0.25">
      <c r="B71" s="22" t="s">
        <v>247</v>
      </c>
      <c r="C71" s="7" t="s">
        <v>221</v>
      </c>
      <c r="D71" s="119" t="s">
        <v>60</v>
      </c>
      <c r="E71" s="119">
        <v>762</v>
      </c>
      <c r="F71" s="204" t="s">
        <v>24</v>
      </c>
      <c r="G71" s="200">
        <v>35</v>
      </c>
      <c r="H71" s="30">
        <v>20.36</v>
      </c>
      <c r="I71" s="145">
        <f t="shared" si="11"/>
        <v>712.6</v>
      </c>
      <c r="J71" s="219">
        <f t="shared" si="12"/>
        <v>0</v>
      </c>
      <c r="K71" s="217"/>
      <c r="L71" s="23">
        <f t="shared" si="13"/>
        <v>0</v>
      </c>
      <c r="M71" s="266"/>
      <c r="N71" s="234">
        <f t="shared" si="14"/>
        <v>1.9825962829431872E-3</v>
      </c>
      <c r="O71" s="48"/>
      <c r="P71" s="99"/>
      <c r="Q71" s="105"/>
      <c r="R71" s="42"/>
      <c r="S71" s="106"/>
      <c r="T71" s="104"/>
      <c r="U71" s="95"/>
      <c r="V71" s="42"/>
      <c r="W71" s="25"/>
    </row>
    <row r="72" spans="2:23" ht="28.5" x14ac:dyDescent="0.25">
      <c r="B72" s="22" t="s">
        <v>248</v>
      </c>
      <c r="C72" s="181" t="s">
        <v>263</v>
      </c>
      <c r="D72" s="189" t="s">
        <v>49</v>
      </c>
      <c r="E72" s="119" t="s">
        <v>279</v>
      </c>
      <c r="F72" s="208" t="s">
        <v>9</v>
      </c>
      <c r="G72" s="200">
        <v>42</v>
      </c>
      <c r="H72" s="30">
        <v>10.5</v>
      </c>
      <c r="I72" s="145">
        <f t="shared" si="11"/>
        <v>441</v>
      </c>
      <c r="J72" s="219">
        <f t="shared" si="12"/>
        <v>0</v>
      </c>
      <c r="K72" s="217"/>
      <c r="L72" s="23">
        <f t="shared" si="13"/>
        <v>0</v>
      </c>
      <c r="M72" s="266"/>
      <c r="N72" s="234">
        <f t="shared" si="14"/>
        <v>1.2269505483833083E-3</v>
      </c>
      <c r="O72" s="48"/>
      <c r="P72" s="99"/>
      <c r="Q72" s="105"/>
      <c r="R72" s="42"/>
      <c r="S72" s="106"/>
      <c r="T72" s="104"/>
      <c r="U72" s="95"/>
      <c r="V72" s="42"/>
      <c r="W72" s="25"/>
    </row>
    <row r="73" spans="2:23" ht="42.75" x14ac:dyDescent="0.25">
      <c r="B73" s="22" t="s">
        <v>249</v>
      </c>
      <c r="C73" s="181" t="s">
        <v>264</v>
      </c>
      <c r="D73" s="189" t="s">
        <v>49</v>
      </c>
      <c r="E73" s="119" t="s">
        <v>278</v>
      </c>
      <c r="F73" s="208" t="s">
        <v>9</v>
      </c>
      <c r="G73" s="200">
        <v>3</v>
      </c>
      <c r="H73" s="30">
        <v>68.510000000000005</v>
      </c>
      <c r="I73" s="145">
        <f t="shared" si="11"/>
        <v>205.53000000000003</v>
      </c>
      <c r="J73" s="219">
        <f t="shared" si="12"/>
        <v>0</v>
      </c>
      <c r="K73" s="217"/>
      <c r="L73" s="23">
        <f t="shared" si="13"/>
        <v>0</v>
      </c>
      <c r="M73" s="267"/>
      <c r="N73" s="234">
        <f t="shared" si="14"/>
        <v>5.7182572836558137E-4</v>
      </c>
      <c r="O73" s="48"/>
      <c r="P73" s="99"/>
      <c r="Q73" s="105"/>
      <c r="R73" s="42"/>
      <c r="S73" s="106"/>
      <c r="T73" s="104"/>
      <c r="U73" s="95"/>
      <c r="V73" s="42"/>
      <c r="W73" s="25"/>
    </row>
    <row r="74" spans="2:23" x14ac:dyDescent="0.25">
      <c r="B74" s="254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6"/>
      <c r="N74" s="234"/>
      <c r="O74" s="48"/>
      <c r="P74" s="99"/>
      <c r="Q74" s="105"/>
      <c r="R74" s="42"/>
      <c r="S74" s="106"/>
      <c r="T74" s="104"/>
      <c r="U74" s="95"/>
      <c r="V74" s="42"/>
      <c r="W74" s="25"/>
    </row>
    <row r="75" spans="2:23" x14ac:dyDescent="0.25">
      <c r="B75" s="26" t="s">
        <v>69</v>
      </c>
      <c r="C75" s="179" t="s">
        <v>150</v>
      </c>
      <c r="D75" s="188"/>
      <c r="E75" s="117"/>
      <c r="F75" s="202"/>
      <c r="G75" s="203"/>
      <c r="H75" s="27"/>
      <c r="I75" s="146">
        <f>SUM(I76:I78)</f>
        <v>36488.996400000004</v>
      </c>
      <c r="J75" s="218">
        <f>IF(M75=0,0,(M75/I75-1))</f>
        <v>0</v>
      </c>
      <c r="K75" s="28"/>
      <c r="L75" s="28"/>
      <c r="M75" s="28">
        <f>SUM(L76:L78)</f>
        <v>0</v>
      </c>
      <c r="N75" s="234">
        <f>I75/$I$134</f>
        <v>0.10151971460983349</v>
      </c>
      <c r="O75" s="48"/>
      <c r="P75" s="99"/>
      <c r="Q75" s="103"/>
      <c r="R75" s="42"/>
      <c r="S75" s="101"/>
      <c r="T75" s="104"/>
      <c r="U75" s="94"/>
      <c r="V75" s="42"/>
    </row>
    <row r="76" spans="2:23" ht="29.25" x14ac:dyDescent="0.25">
      <c r="B76" s="22" t="s">
        <v>70</v>
      </c>
      <c r="C76" s="7" t="s">
        <v>124</v>
      </c>
      <c r="D76" s="119" t="s">
        <v>49</v>
      </c>
      <c r="E76" s="119">
        <v>72185</v>
      </c>
      <c r="F76" s="204" t="s">
        <v>28</v>
      </c>
      <c r="G76" s="200">
        <v>486.72</v>
      </c>
      <c r="H76" s="30">
        <v>51.58</v>
      </c>
      <c r="I76" s="145">
        <f>G76*H76</f>
        <v>25105.017599999999</v>
      </c>
      <c r="J76" s="219">
        <f>IF(K76="",0,(K76/H76-1))</f>
        <v>0</v>
      </c>
      <c r="K76" s="217"/>
      <c r="L76" s="23">
        <f>K76*G76</f>
        <v>0</v>
      </c>
      <c r="M76" s="265"/>
      <c r="N76" s="235">
        <f>I76/$I$134</f>
        <v>6.9847199799302956E-2</v>
      </c>
      <c r="O76" s="48"/>
      <c r="P76" s="99"/>
      <c r="Q76" s="105"/>
      <c r="R76" s="42"/>
      <c r="S76" s="106"/>
      <c r="T76" s="104"/>
      <c r="U76" s="95"/>
      <c r="V76" s="42"/>
    </row>
    <row r="77" spans="2:23" ht="57.75" x14ac:dyDescent="0.25">
      <c r="B77" s="22" t="s">
        <v>71</v>
      </c>
      <c r="C77" s="7" t="s">
        <v>180</v>
      </c>
      <c r="D77" s="174" t="s">
        <v>49</v>
      </c>
      <c r="E77" s="119">
        <v>87246</v>
      </c>
      <c r="F77" s="204" t="s">
        <v>28</v>
      </c>
      <c r="G77" s="200">
        <v>85</v>
      </c>
      <c r="H77" s="30">
        <v>27.75</v>
      </c>
      <c r="I77" s="145">
        <f>G77*H77</f>
        <v>2358.75</v>
      </c>
      <c r="J77" s="219">
        <f>IF(K77="",0,(K77/H77-1))</f>
        <v>0</v>
      </c>
      <c r="K77" s="217"/>
      <c r="L77" s="23">
        <f>K77*G77</f>
        <v>0</v>
      </c>
      <c r="M77" s="266"/>
      <c r="N77" s="234">
        <f>I77/$I$134</f>
        <v>6.5625161133767082E-3</v>
      </c>
      <c r="O77" s="48"/>
      <c r="P77" s="127"/>
      <c r="Q77" s="128"/>
      <c r="R77" s="127"/>
      <c r="S77" s="129"/>
      <c r="T77" s="127"/>
      <c r="U77" s="129"/>
      <c r="V77" s="129"/>
    </row>
    <row r="78" spans="2:23" ht="28.5" x14ac:dyDescent="0.25">
      <c r="B78" s="22" t="s">
        <v>72</v>
      </c>
      <c r="C78" s="251" t="s">
        <v>265</v>
      </c>
      <c r="D78" s="252" t="s">
        <v>49</v>
      </c>
      <c r="E78" s="119">
        <v>87622</v>
      </c>
      <c r="F78" s="204" t="s">
        <v>28</v>
      </c>
      <c r="G78" s="200">
        <v>447.68</v>
      </c>
      <c r="H78" s="30">
        <v>20.16</v>
      </c>
      <c r="I78" s="145">
        <f>G78*H78</f>
        <v>9025.2288000000008</v>
      </c>
      <c r="J78" s="219">
        <f>IF(K78="",0,(K78/H78-1))</f>
        <v>0</v>
      </c>
      <c r="K78" s="217"/>
      <c r="L78" s="23">
        <f>K78*G78</f>
        <v>0</v>
      </c>
      <c r="M78" s="267"/>
      <c r="N78" s="234">
        <f>I78/$I$134</f>
        <v>2.5109998697153805E-2</v>
      </c>
      <c r="O78" s="48"/>
      <c r="P78" s="129"/>
      <c r="Q78" s="127"/>
      <c r="R78" s="128"/>
      <c r="S78" s="130"/>
      <c r="T78" s="129"/>
      <c r="U78" s="129"/>
      <c r="V78" s="129"/>
    </row>
    <row r="79" spans="2:23" x14ac:dyDescent="0.25">
      <c r="B79" s="254"/>
      <c r="C79" s="255"/>
      <c r="D79" s="255"/>
      <c r="E79" s="255"/>
      <c r="F79" s="255"/>
      <c r="G79" s="255"/>
      <c r="H79" s="255"/>
      <c r="I79" s="255"/>
      <c r="J79" s="255"/>
      <c r="K79" s="255"/>
      <c r="L79" s="255"/>
      <c r="M79" s="256"/>
      <c r="N79" s="234"/>
      <c r="O79" s="48"/>
      <c r="P79" s="129"/>
      <c r="Q79" s="127"/>
      <c r="R79" s="128"/>
      <c r="S79" s="130"/>
      <c r="T79" s="129"/>
      <c r="U79" s="129"/>
      <c r="V79" s="129"/>
    </row>
    <row r="80" spans="2:23" x14ac:dyDescent="0.25">
      <c r="B80" s="26" t="s">
        <v>73</v>
      </c>
      <c r="C80" s="182" t="s">
        <v>151</v>
      </c>
      <c r="D80" s="191"/>
      <c r="E80" s="121"/>
      <c r="F80" s="202"/>
      <c r="G80" s="203"/>
      <c r="H80" s="27"/>
      <c r="I80" s="146">
        <f>SUM(I81:I81)</f>
        <v>1174.3957</v>
      </c>
      <c r="J80" s="218">
        <f>IF(M80=0,0,(M80/I80-1))</f>
        <v>0</v>
      </c>
      <c r="K80" s="28"/>
      <c r="L80" s="28"/>
      <c r="M80" s="28">
        <f>SUM(L81)</f>
        <v>0</v>
      </c>
      <c r="N80" s="234">
        <f>I80/$I$134</f>
        <v>3.2674046442947827E-3</v>
      </c>
      <c r="P80" s="131"/>
      <c r="Q80" s="132"/>
      <c r="R80" s="132"/>
      <c r="S80" s="133"/>
      <c r="T80" s="133"/>
      <c r="U80" s="133"/>
      <c r="V80" s="133"/>
    </row>
    <row r="81" spans="2:22" ht="28.5" x14ac:dyDescent="0.25">
      <c r="B81" s="22" t="s">
        <v>74</v>
      </c>
      <c r="C81" s="185" t="s">
        <v>127</v>
      </c>
      <c r="D81" s="195" t="s">
        <v>49</v>
      </c>
      <c r="E81" s="119" t="s">
        <v>277</v>
      </c>
      <c r="F81" s="204" t="s">
        <v>28</v>
      </c>
      <c r="G81" s="200">
        <v>60.01</v>
      </c>
      <c r="H81" s="30">
        <v>19.57</v>
      </c>
      <c r="I81" s="145">
        <f t="shared" ref="I81" si="15">G81*H81</f>
        <v>1174.3957</v>
      </c>
      <c r="J81" s="219">
        <f>IF(K81="",0,(K81/H81-1))</f>
        <v>0</v>
      </c>
      <c r="K81" s="217"/>
      <c r="L81" s="23">
        <f>K81*G81</f>
        <v>0</v>
      </c>
      <c r="M81" s="23"/>
      <c r="N81" s="234">
        <f>I81/$I$134</f>
        <v>3.2674046442947827E-3</v>
      </c>
      <c r="P81" s="257"/>
      <c r="Q81" s="257"/>
      <c r="R81" s="257"/>
      <c r="S81" s="257"/>
      <c r="T81" s="257"/>
      <c r="U81" s="257"/>
      <c r="V81" s="257"/>
    </row>
    <row r="82" spans="2:22" x14ac:dyDescent="0.25">
      <c r="B82" s="259"/>
      <c r="C82" s="260"/>
      <c r="D82" s="260"/>
      <c r="E82" s="260"/>
      <c r="F82" s="260"/>
      <c r="G82" s="260"/>
      <c r="H82" s="260"/>
      <c r="I82" s="260"/>
      <c r="J82" s="260"/>
      <c r="K82" s="260"/>
      <c r="L82" s="260"/>
      <c r="M82" s="261"/>
      <c r="N82" s="234"/>
      <c r="P82" s="176"/>
      <c r="Q82" s="176"/>
      <c r="R82" s="176"/>
      <c r="S82" s="176"/>
      <c r="T82" s="176"/>
      <c r="U82" s="176"/>
      <c r="V82" s="176"/>
    </row>
    <row r="83" spans="2:22" x14ac:dyDescent="0.25">
      <c r="B83" s="26" t="s">
        <v>75</v>
      </c>
      <c r="C83" s="182" t="s">
        <v>154</v>
      </c>
      <c r="D83" s="191"/>
      <c r="E83" s="121"/>
      <c r="F83" s="202"/>
      <c r="G83" s="203"/>
      <c r="H83" s="27"/>
      <c r="I83" s="146">
        <f>SUM(I84:I86)</f>
        <v>10730.3406</v>
      </c>
      <c r="J83" s="218">
        <f>IF(M83=0,0,(M83/I83-1))</f>
        <v>0</v>
      </c>
      <c r="K83" s="28"/>
      <c r="L83" s="28"/>
      <c r="M83" s="28">
        <f>SUM(L84:L86)</f>
        <v>0</v>
      </c>
      <c r="N83" s="234">
        <f>I83/$I$134</f>
        <v>2.985396209412625E-2</v>
      </c>
      <c r="P83" s="134"/>
      <c r="Q83" s="105"/>
      <c r="R83" s="135"/>
      <c r="S83" s="138"/>
      <c r="T83" s="137"/>
      <c r="U83" s="139"/>
      <c r="V83" s="135"/>
    </row>
    <row r="84" spans="2:22" ht="29.25" x14ac:dyDescent="0.25">
      <c r="B84" s="22" t="s">
        <v>76</v>
      </c>
      <c r="C84" s="8" t="s">
        <v>86</v>
      </c>
      <c r="D84" s="174" t="s">
        <v>60</v>
      </c>
      <c r="E84" s="119">
        <v>4065</v>
      </c>
      <c r="F84" s="204" t="s">
        <v>28</v>
      </c>
      <c r="G84" s="200">
        <v>50</v>
      </c>
      <c r="H84" s="30">
        <v>107.8</v>
      </c>
      <c r="I84" s="145">
        <f t="shared" ref="I84:I86" si="16">G84*H84</f>
        <v>5390</v>
      </c>
      <c r="J84" s="219">
        <f>IF(K84="",0,(K84/H84-1))</f>
        <v>0</v>
      </c>
      <c r="K84" s="217"/>
      <c r="L84" s="23">
        <f>K84*G84</f>
        <v>0</v>
      </c>
      <c r="M84" s="265"/>
      <c r="N84" s="234">
        <f>I84/$I$134</f>
        <v>1.4996062258018212E-2</v>
      </c>
      <c r="P84" s="134"/>
      <c r="Q84" s="103"/>
      <c r="R84" s="135"/>
      <c r="S84" s="136"/>
      <c r="T84" s="140"/>
      <c r="U84" s="93"/>
      <c r="V84" s="135"/>
    </row>
    <row r="85" spans="2:22" ht="29.25" x14ac:dyDescent="0.25">
      <c r="B85" s="22" t="s">
        <v>77</v>
      </c>
      <c r="C85" s="7" t="s">
        <v>85</v>
      </c>
      <c r="D85" s="174" t="s">
        <v>60</v>
      </c>
      <c r="E85" s="119">
        <v>176</v>
      </c>
      <c r="F85" s="204" t="s">
        <v>28</v>
      </c>
      <c r="G85" s="200">
        <v>39.22</v>
      </c>
      <c r="H85" s="30">
        <v>94.23</v>
      </c>
      <c r="I85" s="145">
        <f t="shared" si="16"/>
        <v>3695.7006000000001</v>
      </c>
      <c r="J85" s="219">
        <f>IF(K85="",0,(K85/H85-1))</f>
        <v>0</v>
      </c>
      <c r="K85" s="217"/>
      <c r="L85" s="23">
        <f>K85*G85</f>
        <v>0</v>
      </c>
      <c r="M85" s="266"/>
      <c r="N85" s="234">
        <f>I85/$I$134</f>
        <v>1.0282181128867396E-2</v>
      </c>
      <c r="P85" s="134"/>
      <c r="Q85" s="105"/>
      <c r="R85" s="135"/>
      <c r="S85" s="138"/>
      <c r="T85" s="140"/>
      <c r="U85" s="139"/>
      <c r="V85" s="135"/>
    </row>
    <row r="86" spans="2:22" x14ac:dyDescent="0.25">
      <c r="B86" s="22" t="s">
        <v>78</v>
      </c>
      <c r="C86" s="7" t="s">
        <v>119</v>
      </c>
      <c r="D86" s="174" t="s">
        <v>60</v>
      </c>
      <c r="E86" s="119">
        <v>4068</v>
      </c>
      <c r="F86" s="208" t="s">
        <v>9</v>
      </c>
      <c r="G86" s="200">
        <v>8</v>
      </c>
      <c r="H86" s="30">
        <v>205.58</v>
      </c>
      <c r="I86" s="145">
        <f t="shared" si="16"/>
        <v>1644.64</v>
      </c>
      <c r="J86" s="219">
        <f>IF(K86="",0,(K86/H86-1))</f>
        <v>0</v>
      </c>
      <c r="K86" s="217"/>
      <c r="L86" s="23">
        <f>K86*G86</f>
        <v>0</v>
      </c>
      <c r="M86" s="267"/>
      <c r="N86" s="234">
        <f>I86/$I$134</f>
        <v>4.5757187072406448E-3</v>
      </c>
      <c r="P86" s="134"/>
      <c r="Q86" s="103"/>
      <c r="R86" s="135"/>
      <c r="S86" s="136"/>
      <c r="T86" s="140"/>
      <c r="U86" s="93"/>
      <c r="V86" s="135"/>
    </row>
    <row r="87" spans="2:22" x14ac:dyDescent="0.25">
      <c r="B87" s="259"/>
      <c r="C87" s="260"/>
      <c r="D87" s="260"/>
      <c r="E87" s="260"/>
      <c r="F87" s="260"/>
      <c r="G87" s="260"/>
      <c r="H87" s="260"/>
      <c r="I87" s="260"/>
      <c r="J87" s="260"/>
      <c r="K87" s="260"/>
      <c r="L87" s="260"/>
      <c r="M87" s="261"/>
      <c r="N87" s="234"/>
      <c r="P87" s="134"/>
      <c r="Q87" s="103"/>
      <c r="R87" s="135"/>
      <c r="S87" s="136"/>
      <c r="T87" s="140"/>
      <c r="U87" s="93"/>
      <c r="V87" s="135"/>
    </row>
    <row r="88" spans="2:22" x14ac:dyDescent="0.25">
      <c r="B88" s="26" t="s">
        <v>79</v>
      </c>
      <c r="C88" s="182" t="s">
        <v>214</v>
      </c>
      <c r="D88" s="191"/>
      <c r="E88" s="121"/>
      <c r="F88" s="202"/>
      <c r="G88" s="203"/>
      <c r="H88" s="27"/>
      <c r="I88" s="146">
        <f>SUM(I89:I91)</f>
        <v>1911.96</v>
      </c>
      <c r="J88" s="218">
        <f>IF(M88=0,0,(M88/I88-1))</f>
        <v>0</v>
      </c>
      <c r="K88" s="28"/>
      <c r="L88" s="28"/>
      <c r="M88" s="28">
        <f>SUM(L89:L91)</f>
        <v>0</v>
      </c>
      <c r="N88" s="234">
        <f>I88/$I$134</f>
        <v>5.3194566224193879E-3</v>
      </c>
      <c r="P88" s="129"/>
      <c r="Q88" s="129"/>
      <c r="R88" s="129"/>
      <c r="S88" s="129"/>
      <c r="T88" s="129"/>
      <c r="U88" s="129"/>
      <c r="V88" s="129"/>
    </row>
    <row r="89" spans="2:22" ht="29.25" x14ac:dyDescent="0.25">
      <c r="B89" s="22" t="s">
        <v>80</v>
      </c>
      <c r="C89" s="7" t="s">
        <v>133</v>
      </c>
      <c r="D89" s="174" t="s">
        <v>49</v>
      </c>
      <c r="E89" s="119">
        <v>87499</v>
      </c>
      <c r="F89" s="204" t="s">
        <v>28</v>
      </c>
      <c r="G89" s="200">
        <v>10</v>
      </c>
      <c r="H89" s="30">
        <v>62.46</v>
      </c>
      <c r="I89" s="145">
        <f t="shared" ref="I89:I91" si="17">G89*H89</f>
        <v>624.6</v>
      </c>
      <c r="J89" s="219">
        <f>IF(K89="",0,(K89/H89-1))</f>
        <v>0</v>
      </c>
      <c r="K89" s="217"/>
      <c r="L89" s="23">
        <f>K89*G89</f>
        <v>0</v>
      </c>
      <c r="M89" s="265"/>
      <c r="N89" s="234">
        <f>I89/$I$134</f>
        <v>1.7377626134245224E-3</v>
      </c>
    </row>
    <row r="90" spans="2:22" ht="29.25" x14ac:dyDescent="0.25">
      <c r="B90" s="22" t="s">
        <v>81</v>
      </c>
      <c r="C90" s="7" t="s">
        <v>134</v>
      </c>
      <c r="D90" s="174" t="s">
        <v>49</v>
      </c>
      <c r="E90" s="119">
        <v>87876</v>
      </c>
      <c r="F90" s="204" t="s">
        <v>28</v>
      </c>
      <c r="G90" s="200">
        <v>54</v>
      </c>
      <c r="H90" s="30">
        <v>7.45</v>
      </c>
      <c r="I90" s="145">
        <f t="shared" si="17"/>
        <v>402.3</v>
      </c>
      <c r="J90" s="219">
        <f>IF(K90="",0,(K90/H90-1))</f>
        <v>0</v>
      </c>
      <c r="K90" s="217"/>
      <c r="L90" s="23">
        <f>K90*G90</f>
        <v>0</v>
      </c>
      <c r="M90" s="266"/>
      <c r="N90" s="234">
        <f>I90/$I$134</f>
        <v>1.1192793778108956E-3</v>
      </c>
    </row>
    <row r="91" spans="2:22" ht="29.25" x14ac:dyDescent="0.25">
      <c r="B91" s="22" t="s">
        <v>82</v>
      </c>
      <c r="C91" s="7" t="s">
        <v>135</v>
      </c>
      <c r="D91" s="174" t="s">
        <v>49</v>
      </c>
      <c r="E91" s="119">
        <v>84074</v>
      </c>
      <c r="F91" s="204" t="s">
        <v>28</v>
      </c>
      <c r="G91" s="200">
        <v>54</v>
      </c>
      <c r="H91" s="30">
        <v>16.39</v>
      </c>
      <c r="I91" s="145">
        <f t="shared" si="17"/>
        <v>885.06000000000006</v>
      </c>
      <c r="J91" s="219">
        <f>IF(K91="",0,(K91/H91-1))</f>
        <v>0</v>
      </c>
      <c r="K91" s="217"/>
      <c r="L91" s="23">
        <f>K91*G91</f>
        <v>0</v>
      </c>
      <c r="M91" s="267"/>
      <c r="N91" s="234">
        <f>I91/$I$134</f>
        <v>2.4624146311839701E-3</v>
      </c>
    </row>
    <row r="92" spans="2:22" x14ac:dyDescent="0.25">
      <c r="B92" s="259"/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61"/>
      <c r="N92" s="234"/>
    </row>
    <row r="93" spans="2:22" x14ac:dyDescent="0.25">
      <c r="B93" s="26" t="s">
        <v>158</v>
      </c>
      <c r="C93" s="182" t="s">
        <v>169</v>
      </c>
      <c r="D93" s="191"/>
      <c r="E93" s="121"/>
      <c r="F93" s="202"/>
      <c r="G93" s="203"/>
      <c r="H93" s="27"/>
      <c r="I93" s="146">
        <f>SUM(I94:I104)</f>
        <v>37634.676000000007</v>
      </c>
      <c r="J93" s="218">
        <f>IF(M93=0,0,(M93/I93-1))</f>
        <v>0</v>
      </c>
      <c r="K93" s="28"/>
      <c r="L93" s="28"/>
      <c r="M93" s="28">
        <f>SUM(L94:L104)</f>
        <v>0</v>
      </c>
      <c r="N93" s="234">
        <f>I93/$I$134</f>
        <v>0.104707225298023</v>
      </c>
    </row>
    <row r="94" spans="2:22" ht="29.25" x14ac:dyDescent="0.25">
      <c r="B94" s="22" t="s">
        <v>159</v>
      </c>
      <c r="C94" s="7" t="s">
        <v>96</v>
      </c>
      <c r="D94" s="174" t="s">
        <v>60</v>
      </c>
      <c r="E94" s="119">
        <v>2387</v>
      </c>
      <c r="F94" s="204" t="s">
        <v>28</v>
      </c>
      <c r="G94" s="200">
        <v>3</v>
      </c>
      <c r="H94" s="30">
        <v>181.1</v>
      </c>
      <c r="I94" s="145">
        <f t="shared" ref="I94:I104" si="18">G94*H94</f>
        <v>543.29999999999995</v>
      </c>
      <c r="J94" s="219">
        <f t="shared" ref="J94:J104" si="19">IF(K94="",0,(K94/H94-1))</f>
        <v>0</v>
      </c>
      <c r="K94" s="217"/>
      <c r="L94" s="23">
        <f t="shared" ref="L94:L104" si="20">K94*G94</f>
        <v>0</v>
      </c>
      <c r="M94" s="265"/>
      <c r="N94" s="234">
        <f t="shared" ref="N94:N104" si="21">I94/$I$134</f>
        <v>1.5115696891987559E-3</v>
      </c>
    </row>
    <row r="95" spans="2:22" ht="29.25" x14ac:dyDescent="0.25">
      <c r="B95" s="22" t="s">
        <v>160</v>
      </c>
      <c r="C95" s="184" t="s">
        <v>139</v>
      </c>
      <c r="D95" s="174" t="s">
        <v>49</v>
      </c>
      <c r="E95" s="119">
        <v>86945</v>
      </c>
      <c r="F95" s="208" t="s">
        <v>9</v>
      </c>
      <c r="G95" s="200">
        <v>1</v>
      </c>
      <c r="H95" s="30">
        <v>1024.8699999999999</v>
      </c>
      <c r="I95" s="145">
        <f t="shared" si="18"/>
        <v>1024.8699999999999</v>
      </c>
      <c r="J95" s="219">
        <f t="shared" si="19"/>
        <v>0</v>
      </c>
      <c r="K95" s="217"/>
      <c r="L95" s="23">
        <f t="shared" si="20"/>
        <v>0</v>
      </c>
      <c r="M95" s="266"/>
      <c r="N95" s="234">
        <f t="shared" si="21"/>
        <v>2.8513941236317482E-3</v>
      </c>
    </row>
    <row r="96" spans="2:22" ht="42.75" x14ac:dyDescent="0.25">
      <c r="B96" s="22" t="s">
        <v>161</v>
      </c>
      <c r="C96" s="185" t="s">
        <v>140</v>
      </c>
      <c r="D96" s="195" t="s">
        <v>276</v>
      </c>
      <c r="E96" s="119">
        <v>4</v>
      </c>
      <c r="F96" s="204" t="s">
        <v>28</v>
      </c>
      <c r="G96" s="200">
        <v>92.7</v>
      </c>
      <c r="H96" s="30">
        <f>Composição!F47</f>
        <v>271.88</v>
      </c>
      <c r="I96" s="145">
        <f t="shared" si="18"/>
        <v>25203.276000000002</v>
      </c>
      <c r="J96" s="219">
        <f t="shared" si="19"/>
        <v>0</v>
      </c>
      <c r="K96" s="217"/>
      <c r="L96" s="23">
        <f t="shared" si="20"/>
        <v>0</v>
      </c>
      <c r="M96" s="266"/>
      <c r="N96" s="234">
        <f t="shared" si="21"/>
        <v>7.0120574397405613E-2</v>
      </c>
    </row>
    <row r="97" spans="2:14" ht="29.25" x14ac:dyDescent="0.25">
      <c r="B97" s="22" t="s">
        <v>162</v>
      </c>
      <c r="C97" s="7" t="s">
        <v>141</v>
      </c>
      <c r="D97" s="174" t="s">
        <v>276</v>
      </c>
      <c r="E97" s="119">
        <v>5</v>
      </c>
      <c r="F97" s="204" t="s">
        <v>28</v>
      </c>
      <c r="G97" s="200">
        <v>10</v>
      </c>
      <c r="H97" s="30">
        <f>Composição!F58</f>
        <v>547.31200000000001</v>
      </c>
      <c r="I97" s="145">
        <f t="shared" si="18"/>
        <v>5473.12</v>
      </c>
      <c r="J97" s="219">
        <f t="shared" si="19"/>
        <v>0</v>
      </c>
      <c r="K97" s="217"/>
      <c r="L97" s="23">
        <f t="shared" si="20"/>
        <v>0</v>
      </c>
      <c r="M97" s="266"/>
      <c r="N97" s="234">
        <f t="shared" si="21"/>
        <v>1.5227318787681752E-2</v>
      </c>
    </row>
    <row r="98" spans="2:14" ht="43.5" x14ac:dyDescent="0.25">
      <c r="B98" s="22" t="s">
        <v>163</v>
      </c>
      <c r="C98" s="7" t="s">
        <v>107</v>
      </c>
      <c r="D98" s="174" t="s">
        <v>60</v>
      </c>
      <c r="E98" s="119">
        <v>2132</v>
      </c>
      <c r="F98" s="208" t="s">
        <v>9</v>
      </c>
      <c r="G98" s="200">
        <v>3</v>
      </c>
      <c r="H98" s="30">
        <v>852.1</v>
      </c>
      <c r="I98" s="145">
        <f t="shared" si="18"/>
        <v>2556.3000000000002</v>
      </c>
      <c r="J98" s="219">
        <f t="shared" si="19"/>
        <v>0</v>
      </c>
      <c r="K98" s="217"/>
      <c r="L98" s="23">
        <f t="shared" si="20"/>
        <v>0</v>
      </c>
      <c r="M98" s="266"/>
      <c r="N98" s="234">
        <f t="shared" si="21"/>
        <v>7.1121398794382115E-3</v>
      </c>
    </row>
    <row r="99" spans="2:14" ht="29.25" x14ac:dyDescent="0.25">
      <c r="B99" s="22" t="s">
        <v>164</v>
      </c>
      <c r="C99" s="7" t="s">
        <v>108</v>
      </c>
      <c r="D99" s="174" t="s">
        <v>60</v>
      </c>
      <c r="E99" s="119">
        <v>1994</v>
      </c>
      <c r="F99" s="204" t="s">
        <v>28</v>
      </c>
      <c r="G99" s="200">
        <v>10</v>
      </c>
      <c r="H99" s="30">
        <v>98.98</v>
      </c>
      <c r="I99" s="145">
        <f t="shared" si="18"/>
        <v>989.80000000000007</v>
      </c>
      <c r="J99" s="219">
        <f t="shared" si="19"/>
        <v>0</v>
      </c>
      <c r="K99" s="217"/>
      <c r="L99" s="23">
        <f t="shared" si="20"/>
        <v>0</v>
      </c>
      <c r="M99" s="266"/>
      <c r="N99" s="234">
        <f t="shared" si="21"/>
        <v>2.753822341926981E-3</v>
      </c>
    </row>
    <row r="100" spans="2:14" ht="43.5" x14ac:dyDescent="0.25">
      <c r="B100" s="22" t="s">
        <v>165</v>
      </c>
      <c r="C100" s="7" t="s">
        <v>109</v>
      </c>
      <c r="D100" s="174" t="s">
        <v>60</v>
      </c>
      <c r="E100" s="119">
        <v>2127</v>
      </c>
      <c r="F100" s="208" t="s">
        <v>9</v>
      </c>
      <c r="G100" s="206">
        <v>1</v>
      </c>
      <c r="H100" s="30">
        <v>455.75</v>
      </c>
      <c r="I100" s="145">
        <f t="shared" si="18"/>
        <v>455.75</v>
      </c>
      <c r="J100" s="219">
        <f t="shared" si="19"/>
        <v>0</v>
      </c>
      <c r="K100" s="217"/>
      <c r="L100" s="23">
        <f t="shared" si="20"/>
        <v>0</v>
      </c>
      <c r="M100" s="266"/>
      <c r="N100" s="234">
        <f t="shared" si="21"/>
        <v>1.2679880100355844E-3</v>
      </c>
    </row>
    <row r="101" spans="2:14" ht="29.25" x14ac:dyDescent="0.25">
      <c r="B101" s="22" t="s">
        <v>171</v>
      </c>
      <c r="C101" s="7" t="s">
        <v>143</v>
      </c>
      <c r="D101" s="119" t="s">
        <v>49</v>
      </c>
      <c r="E101" s="119">
        <v>79627</v>
      </c>
      <c r="F101" s="204" t="s">
        <v>28</v>
      </c>
      <c r="G101" s="206">
        <v>3</v>
      </c>
      <c r="H101" s="30">
        <v>432.77</v>
      </c>
      <c r="I101" s="145">
        <f t="shared" si="18"/>
        <v>1298.31</v>
      </c>
      <c r="J101" s="219">
        <f t="shared" si="19"/>
        <v>0</v>
      </c>
      <c r="K101" s="217"/>
      <c r="L101" s="23">
        <f t="shared" si="20"/>
        <v>0</v>
      </c>
      <c r="M101" s="266"/>
      <c r="N101" s="234">
        <f t="shared" si="21"/>
        <v>3.6121591076451994E-3</v>
      </c>
    </row>
    <row r="102" spans="2:14" ht="29.25" x14ac:dyDescent="0.25">
      <c r="B102" s="22" t="s">
        <v>172</v>
      </c>
      <c r="C102" s="7" t="s">
        <v>115</v>
      </c>
      <c r="D102" s="119" t="s">
        <v>60</v>
      </c>
      <c r="E102" s="119">
        <v>2031</v>
      </c>
      <c r="F102" s="208" t="s">
        <v>9</v>
      </c>
      <c r="G102" s="206">
        <v>1</v>
      </c>
      <c r="H102" s="30">
        <v>32.119999999999997</v>
      </c>
      <c r="I102" s="145">
        <f t="shared" si="18"/>
        <v>32.119999999999997</v>
      </c>
      <c r="J102" s="219">
        <f t="shared" si="19"/>
        <v>0</v>
      </c>
      <c r="K102" s="217"/>
      <c r="L102" s="23">
        <f t="shared" si="20"/>
        <v>0</v>
      </c>
      <c r="M102" s="266"/>
      <c r="N102" s="234">
        <f t="shared" si="21"/>
        <v>8.9364289374312605E-5</v>
      </c>
    </row>
    <row r="103" spans="2:14" ht="29.25" x14ac:dyDescent="0.25">
      <c r="B103" s="22" t="s">
        <v>176</v>
      </c>
      <c r="C103" s="7" t="s">
        <v>116</v>
      </c>
      <c r="D103" s="119" t="s">
        <v>60</v>
      </c>
      <c r="E103" s="119">
        <v>2033</v>
      </c>
      <c r="F103" s="208" t="s">
        <v>9</v>
      </c>
      <c r="G103" s="206">
        <v>1</v>
      </c>
      <c r="H103" s="30">
        <v>31.67</v>
      </c>
      <c r="I103" s="145">
        <f t="shared" si="18"/>
        <v>31.67</v>
      </c>
      <c r="J103" s="219">
        <f t="shared" si="19"/>
        <v>0</v>
      </c>
      <c r="K103" s="217"/>
      <c r="L103" s="23">
        <f t="shared" si="20"/>
        <v>0</v>
      </c>
      <c r="M103" s="266"/>
      <c r="N103" s="234">
        <f t="shared" si="21"/>
        <v>8.8112299018819443E-5</v>
      </c>
    </row>
    <row r="104" spans="2:14" ht="29.25" x14ac:dyDescent="0.25">
      <c r="B104" s="22" t="s">
        <v>177</v>
      </c>
      <c r="C104" s="7" t="s">
        <v>117</v>
      </c>
      <c r="D104" s="119" t="s">
        <v>60</v>
      </c>
      <c r="E104" s="119">
        <v>2036</v>
      </c>
      <c r="F104" s="208" t="s">
        <v>9</v>
      </c>
      <c r="G104" s="206">
        <v>1</v>
      </c>
      <c r="H104" s="30">
        <v>26.16</v>
      </c>
      <c r="I104" s="145">
        <f t="shared" si="18"/>
        <v>26.16</v>
      </c>
      <c r="J104" s="219">
        <f t="shared" si="19"/>
        <v>0</v>
      </c>
      <c r="K104" s="217"/>
      <c r="L104" s="23">
        <f t="shared" si="20"/>
        <v>0</v>
      </c>
      <c r="M104" s="267"/>
      <c r="N104" s="234">
        <f t="shared" si="21"/>
        <v>7.2782372666003046E-5</v>
      </c>
    </row>
    <row r="105" spans="2:14" x14ac:dyDescent="0.25">
      <c r="B105" s="268"/>
      <c r="C105" s="269"/>
      <c r="D105" s="269"/>
      <c r="E105" s="269"/>
      <c r="F105" s="269"/>
      <c r="G105" s="269"/>
      <c r="H105" s="269"/>
      <c r="I105" s="269"/>
      <c r="J105" s="269"/>
      <c r="K105" s="269"/>
      <c r="L105" s="269"/>
      <c r="M105" s="270"/>
      <c r="N105" s="234"/>
    </row>
    <row r="106" spans="2:14" x14ac:dyDescent="0.25">
      <c r="B106" s="26" t="s">
        <v>166</v>
      </c>
      <c r="C106" s="186" t="s">
        <v>170</v>
      </c>
      <c r="D106" s="196"/>
      <c r="E106" s="121"/>
      <c r="F106" s="202"/>
      <c r="G106" s="203"/>
      <c r="H106" s="27"/>
      <c r="I106" s="146">
        <f>SUM(I107:I108)</f>
        <v>243.04000000000002</v>
      </c>
      <c r="J106" s="218">
        <f>IF(M106=0,0,(M106/I106-1))</f>
        <v>0</v>
      </c>
      <c r="K106" s="28"/>
      <c r="L106" s="28"/>
      <c r="M106" s="28">
        <f>SUM(L107:L108)</f>
        <v>0</v>
      </c>
      <c r="N106" s="234">
        <f>I106/$I$134</f>
        <v>6.7618607999791222E-4</v>
      </c>
    </row>
    <row r="107" spans="2:14" ht="29.25" x14ac:dyDescent="0.25">
      <c r="B107" s="22" t="s">
        <v>167</v>
      </c>
      <c r="C107" s="7" t="s">
        <v>110</v>
      </c>
      <c r="D107" s="119" t="s">
        <v>60</v>
      </c>
      <c r="E107" s="119">
        <v>1678</v>
      </c>
      <c r="F107" s="208" t="s">
        <v>9</v>
      </c>
      <c r="G107" s="200">
        <v>4</v>
      </c>
      <c r="H107" s="30">
        <v>54.2</v>
      </c>
      <c r="I107" s="145">
        <f t="shared" ref="I107:I108" si="22">G107*H107</f>
        <v>216.8</v>
      </c>
      <c r="J107" s="219">
        <f>IF(K107="",0,(K107/H107-1))</f>
        <v>0</v>
      </c>
      <c r="K107" s="217"/>
      <c r="L107" s="23">
        <f>K107*G107</f>
        <v>0</v>
      </c>
      <c r="M107" s="265"/>
      <c r="N107" s="234">
        <f>I107/$I$134</f>
        <v>6.0318113126871036E-4</v>
      </c>
    </row>
    <row r="108" spans="2:14" ht="29.25" x14ac:dyDescent="0.25">
      <c r="B108" s="22" t="s">
        <v>168</v>
      </c>
      <c r="C108" s="7" t="s">
        <v>120</v>
      </c>
      <c r="D108" s="119" t="s">
        <v>60</v>
      </c>
      <c r="E108" s="119">
        <v>1199</v>
      </c>
      <c r="F108" s="208" t="s">
        <v>9</v>
      </c>
      <c r="G108" s="200">
        <v>1</v>
      </c>
      <c r="H108" s="30">
        <v>26.24</v>
      </c>
      <c r="I108" s="145">
        <f t="shared" si="22"/>
        <v>26.24</v>
      </c>
      <c r="J108" s="219">
        <f>IF(K108="",0,(K108/H108-1))</f>
        <v>0</v>
      </c>
      <c r="K108" s="217"/>
      <c r="L108" s="23">
        <f>K108*G108</f>
        <v>0</v>
      </c>
      <c r="M108" s="267"/>
      <c r="N108" s="234">
        <f>I108/$I$134</f>
        <v>7.3004948729201829E-5</v>
      </c>
    </row>
    <row r="109" spans="2:14" x14ac:dyDescent="0.25">
      <c r="B109" s="259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1"/>
      <c r="N109" s="234"/>
    </row>
    <row r="110" spans="2:14" x14ac:dyDescent="0.25">
      <c r="B110" s="26" t="s">
        <v>184</v>
      </c>
      <c r="C110" s="186" t="s">
        <v>207</v>
      </c>
      <c r="D110" s="196"/>
      <c r="E110" s="121"/>
      <c r="F110" s="202"/>
      <c r="G110" s="203"/>
      <c r="H110" s="27"/>
      <c r="I110" s="146">
        <f>SUM(I111:I113)</f>
        <v>2392.11</v>
      </c>
      <c r="J110" s="218">
        <f>IF(M110=0,0,(M110/I110-1))</f>
        <v>0</v>
      </c>
      <c r="K110" s="28"/>
      <c r="L110" s="28"/>
      <c r="M110" s="28">
        <f>SUM(L111:L113)</f>
        <v>0</v>
      </c>
      <c r="N110" s="234">
        <f>I110/$I$134</f>
        <v>6.6553303317306023E-3</v>
      </c>
    </row>
    <row r="111" spans="2:14" x14ac:dyDescent="0.25">
      <c r="B111" s="87" t="s">
        <v>185</v>
      </c>
      <c r="C111" s="185" t="s">
        <v>188</v>
      </c>
      <c r="D111" s="197" t="s">
        <v>49</v>
      </c>
      <c r="E111" s="125">
        <v>9537</v>
      </c>
      <c r="F111" s="204" t="s">
        <v>28</v>
      </c>
      <c r="G111" s="200">
        <v>650</v>
      </c>
      <c r="H111" s="30">
        <v>1.48</v>
      </c>
      <c r="I111" s="145">
        <f>G111*H111</f>
        <v>962</v>
      </c>
      <c r="J111" s="219">
        <f>IF(K111="",0,(K111/H111-1))</f>
        <v>0</v>
      </c>
      <c r="K111" s="217"/>
      <c r="L111" s="23">
        <f>K111*G111</f>
        <v>0</v>
      </c>
      <c r="M111" s="265"/>
      <c r="N111" s="234">
        <f t="shared" ref="N111:N132" si="23">I111/$I$134</f>
        <v>2.6764771599654025E-3</v>
      </c>
    </row>
    <row r="112" spans="2:14" ht="28.5" x14ac:dyDescent="0.25">
      <c r="B112" s="87" t="s">
        <v>186</v>
      </c>
      <c r="C112" s="185" t="s">
        <v>189</v>
      </c>
      <c r="D112" s="197" t="s">
        <v>49</v>
      </c>
      <c r="E112" s="125">
        <v>72209</v>
      </c>
      <c r="F112" s="208" t="s">
        <v>66</v>
      </c>
      <c r="G112" s="200">
        <v>60</v>
      </c>
      <c r="H112" s="30">
        <v>14.79</v>
      </c>
      <c r="I112" s="145">
        <f>G112*H112</f>
        <v>887.4</v>
      </c>
      <c r="J112" s="219">
        <f>IF(K112="",0,(K112/H112-1))</f>
        <v>0</v>
      </c>
      <c r="K112" s="217"/>
      <c r="L112" s="23">
        <f>K112*G112</f>
        <v>0</v>
      </c>
      <c r="M112" s="266"/>
      <c r="N112" s="234">
        <f t="shared" si="23"/>
        <v>2.4689249810325347E-3</v>
      </c>
    </row>
    <row r="113" spans="2:16" ht="28.5" x14ac:dyDescent="0.25">
      <c r="B113" s="87" t="s">
        <v>187</v>
      </c>
      <c r="C113" s="185" t="s">
        <v>190</v>
      </c>
      <c r="D113" s="197" t="s">
        <v>49</v>
      </c>
      <c r="E113" s="125">
        <v>10848</v>
      </c>
      <c r="F113" s="208" t="s">
        <v>9</v>
      </c>
      <c r="G113" s="200">
        <v>1</v>
      </c>
      <c r="H113" s="30">
        <v>542.71</v>
      </c>
      <c r="I113" s="145">
        <f>G113*H113</f>
        <v>542.71</v>
      </c>
      <c r="J113" s="219">
        <f>IF(K113="",0,(K113/H113-1))</f>
        <v>0</v>
      </c>
      <c r="K113" s="217"/>
      <c r="L113" s="23">
        <f>K113*G113</f>
        <v>0</v>
      </c>
      <c r="M113" s="267"/>
      <c r="N113" s="234">
        <f t="shared" si="23"/>
        <v>1.5099281907326651E-3</v>
      </c>
      <c r="P113" s="38"/>
    </row>
    <row r="114" spans="2:16" x14ac:dyDescent="0.25">
      <c r="B114" s="259"/>
      <c r="C114" s="260"/>
      <c r="D114" s="260"/>
      <c r="E114" s="260"/>
      <c r="F114" s="260"/>
      <c r="G114" s="260"/>
      <c r="H114" s="260"/>
      <c r="I114" s="260"/>
      <c r="J114" s="260"/>
      <c r="K114" s="260"/>
      <c r="L114" s="260"/>
      <c r="M114" s="261"/>
      <c r="N114" s="253"/>
      <c r="P114" s="38"/>
    </row>
    <row r="115" spans="2:16" x14ac:dyDescent="0.25">
      <c r="B115" s="112" t="s">
        <v>205</v>
      </c>
      <c r="C115" s="187" t="s">
        <v>267</v>
      </c>
      <c r="D115" s="198"/>
      <c r="E115" s="126"/>
      <c r="F115" s="202"/>
      <c r="G115" s="203"/>
      <c r="H115" s="27"/>
      <c r="I115" s="146">
        <f>SUM(I116:I117)</f>
        <v>89002.62</v>
      </c>
      <c r="J115" s="218">
        <f>IF(M115=0,0,(M115/I115-1))</f>
        <v>0</v>
      </c>
      <c r="K115" s="28"/>
      <c r="L115" s="27"/>
      <c r="M115" s="27">
        <f>SUM(L116:L117)</f>
        <v>0</v>
      </c>
      <c r="N115" s="234">
        <f t="shared" si="23"/>
        <v>0.24762315967471926</v>
      </c>
      <c r="P115" s="38"/>
    </row>
    <row r="116" spans="2:16" ht="43.5" x14ac:dyDescent="0.25">
      <c r="B116" s="22" t="s">
        <v>268</v>
      </c>
      <c r="C116" s="7" t="s">
        <v>266</v>
      </c>
      <c r="D116" s="119" t="s">
        <v>60</v>
      </c>
      <c r="E116" s="119">
        <v>273</v>
      </c>
      <c r="F116" s="204" t="s">
        <v>28</v>
      </c>
      <c r="G116" s="206">
        <v>2324</v>
      </c>
      <c r="H116" s="30">
        <v>37.9</v>
      </c>
      <c r="I116" s="145">
        <f>G116*H116</f>
        <v>88079.599999999991</v>
      </c>
      <c r="J116" s="219">
        <f>IF(K116="",0,(K116/H116-1))</f>
        <v>0</v>
      </c>
      <c r="K116" s="217"/>
      <c r="L116" s="23">
        <f>K116*G116</f>
        <v>0</v>
      </c>
      <c r="M116" s="265"/>
      <c r="N116" s="234">
        <f t="shared" si="23"/>
        <v>0.24505513270154747</v>
      </c>
      <c r="P116" s="38"/>
    </row>
    <row r="117" spans="2:16" ht="28.5" x14ac:dyDescent="0.25">
      <c r="B117" s="22" t="s">
        <v>269</v>
      </c>
      <c r="C117" s="181" t="s">
        <v>270</v>
      </c>
      <c r="D117" s="189" t="s">
        <v>49</v>
      </c>
      <c r="E117" s="119" t="s">
        <v>275</v>
      </c>
      <c r="F117" s="204" t="s">
        <v>28</v>
      </c>
      <c r="G117" s="206">
        <v>38</v>
      </c>
      <c r="H117" s="30">
        <v>24.29</v>
      </c>
      <c r="I117" s="145">
        <f>G117*H117</f>
        <v>923.02</v>
      </c>
      <c r="J117" s="219">
        <f>IF(K117="",0,(K117/H117-1))</f>
        <v>0</v>
      </c>
      <c r="K117" s="217"/>
      <c r="L117" s="23">
        <f>K117*G117</f>
        <v>0</v>
      </c>
      <c r="M117" s="267"/>
      <c r="N117" s="234">
        <f t="shared" si="23"/>
        <v>2.5680269731717942E-3</v>
      </c>
      <c r="P117" s="38"/>
    </row>
    <row r="118" spans="2:16" x14ac:dyDescent="0.25">
      <c r="B118" s="259"/>
      <c r="C118" s="260"/>
      <c r="D118" s="260"/>
      <c r="E118" s="260"/>
      <c r="F118" s="260"/>
      <c r="G118" s="260"/>
      <c r="H118" s="260"/>
      <c r="I118" s="260"/>
      <c r="J118" s="260"/>
      <c r="K118" s="260"/>
      <c r="L118" s="260"/>
      <c r="M118" s="261"/>
      <c r="N118" s="234"/>
      <c r="P118" s="38"/>
    </row>
    <row r="119" spans="2:16" x14ac:dyDescent="0.25">
      <c r="B119" s="26" t="s">
        <v>206</v>
      </c>
      <c r="C119" s="182" t="s">
        <v>327</v>
      </c>
      <c r="D119" s="191"/>
      <c r="E119" s="121"/>
      <c r="F119" s="202"/>
      <c r="G119" s="203"/>
      <c r="H119" s="27"/>
      <c r="I119" s="146">
        <f>SUM(I120:I132)</f>
        <v>28547.599999999999</v>
      </c>
      <c r="J119" s="218">
        <f>IF(M119=0,0,(M119/I119-1))</f>
        <v>0</v>
      </c>
      <c r="K119" s="28"/>
      <c r="L119" s="28"/>
      <c r="M119" s="28">
        <f>SUM(L120:L132)</f>
        <v>0</v>
      </c>
      <c r="N119" s="234">
        <f t="shared" si="23"/>
        <v>7.9425155272170811E-2</v>
      </c>
      <c r="P119" s="38"/>
    </row>
    <row r="120" spans="2:16" ht="86.25" x14ac:dyDescent="0.25">
      <c r="B120" s="22" t="s">
        <v>292</v>
      </c>
      <c r="C120" s="7" t="s">
        <v>305</v>
      </c>
      <c r="D120" s="174" t="s">
        <v>318</v>
      </c>
      <c r="E120" s="174" t="s">
        <v>319</v>
      </c>
      <c r="F120" s="122" t="s">
        <v>9</v>
      </c>
      <c r="G120" s="151">
        <v>24</v>
      </c>
      <c r="H120" s="212">
        <v>290</v>
      </c>
      <c r="I120" s="23">
        <f t="shared" ref="I120:I130" si="24">G120*H120</f>
        <v>6960</v>
      </c>
      <c r="J120" s="219">
        <f t="shared" ref="J120:J132" si="25">IF(K120="",0,(K120/H120-1))</f>
        <v>0</v>
      </c>
      <c r="K120" s="217"/>
      <c r="L120" s="23">
        <f t="shared" ref="L120:L132" si="26">K120*G120</f>
        <v>0</v>
      </c>
      <c r="M120" s="271"/>
      <c r="N120" s="234">
        <f t="shared" si="23"/>
        <v>1.9364117498294389E-2</v>
      </c>
      <c r="P120" s="38"/>
    </row>
    <row r="121" spans="2:16" ht="71.25" x14ac:dyDescent="0.25">
      <c r="B121" s="22" t="s">
        <v>293</v>
      </c>
      <c r="C121" s="157" t="s">
        <v>306</v>
      </c>
      <c r="D121" s="174" t="s">
        <v>318</v>
      </c>
      <c r="E121" s="174" t="s">
        <v>319</v>
      </c>
      <c r="F121" s="122" t="s">
        <v>9</v>
      </c>
      <c r="G121" s="221">
        <v>1</v>
      </c>
      <c r="H121" s="212">
        <v>1700</v>
      </c>
      <c r="I121" s="23">
        <f t="shared" si="24"/>
        <v>1700</v>
      </c>
      <c r="J121" s="219">
        <f t="shared" si="25"/>
        <v>0</v>
      </c>
      <c r="K121" s="217"/>
      <c r="L121" s="23">
        <f t="shared" si="26"/>
        <v>0</v>
      </c>
      <c r="M121" s="271"/>
      <c r="N121" s="234">
        <f t="shared" si="23"/>
        <v>4.7297413429742046E-3</v>
      </c>
      <c r="P121" s="38"/>
    </row>
    <row r="122" spans="2:16" ht="43.5" x14ac:dyDescent="0.25">
      <c r="B122" s="22" t="s">
        <v>294</v>
      </c>
      <c r="C122" s="157" t="s">
        <v>307</v>
      </c>
      <c r="D122" s="174" t="s">
        <v>318</v>
      </c>
      <c r="E122" s="174" t="s">
        <v>319</v>
      </c>
      <c r="F122" s="122" t="s">
        <v>9</v>
      </c>
      <c r="G122" s="221">
        <v>24</v>
      </c>
      <c r="H122" s="212">
        <v>39.9</v>
      </c>
      <c r="I122" s="23">
        <f t="shared" si="24"/>
        <v>957.59999999999991</v>
      </c>
      <c r="J122" s="219">
        <f t="shared" si="25"/>
        <v>0</v>
      </c>
      <c r="K122" s="217"/>
      <c r="L122" s="23">
        <f t="shared" si="26"/>
        <v>0</v>
      </c>
      <c r="M122" s="271"/>
      <c r="N122" s="234">
        <f t="shared" si="23"/>
        <v>2.664235476489469E-3</v>
      </c>
      <c r="P122" s="38"/>
    </row>
    <row r="123" spans="2:16" ht="71.25" x14ac:dyDescent="0.25">
      <c r="B123" s="22" t="s">
        <v>295</v>
      </c>
      <c r="C123" s="157" t="s">
        <v>308</v>
      </c>
      <c r="D123" s="174" t="s">
        <v>318</v>
      </c>
      <c r="E123" s="174" t="s">
        <v>319</v>
      </c>
      <c r="F123" s="119" t="s">
        <v>24</v>
      </c>
      <c r="G123" s="221">
        <v>40</v>
      </c>
      <c r="H123" s="212">
        <v>20</v>
      </c>
      <c r="I123" s="23">
        <f t="shared" si="24"/>
        <v>800</v>
      </c>
      <c r="J123" s="219">
        <f t="shared" si="25"/>
        <v>0</v>
      </c>
      <c r="K123" s="217"/>
      <c r="L123" s="23">
        <f t="shared" si="26"/>
        <v>0</v>
      </c>
      <c r="M123" s="271"/>
      <c r="N123" s="234">
        <f t="shared" si="23"/>
        <v>2.2257606319878607E-3</v>
      </c>
      <c r="P123" s="38"/>
    </row>
    <row r="124" spans="2:16" ht="71.25" x14ac:dyDescent="0.25">
      <c r="B124" s="22" t="s">
        <v>296</v>
      </c>
      <c r="C124" s="157" t="s">
        <v>309</v>
      </c>
      <c r="D124" s="174" t="s">
        <v>318</v>
      </c>
      <c r="E124" s="174" t="s">
        <v>319</v>
      </c>
      <c r="F124" s="122" t="s">
        <v>24</v>
      </c>
      <c r="G124" s="221">
        <v>17</v>
      </c>
      <c r="H124" s="212">
        <v>60</v>
      </c>
      <c r="I124" s="23">
        <f t="shared" si="24"/>
        <v>1020</v>
      </c>
      <c r="J124" s="219">
        <f t="shared" si="25"/>
        <v>0</v>
      </c>
      <c r="K124" s="217"/>
      <c r="L124" s="23">
        <f t="shared" si="26"/>
        <v>0</v>
      </c>
      <c r="M124" s="271"/>
      <c r="N124" s="234">
        <f t="shared" si="23"/>
        <v>2.8378448057845224E-3</v>
      </c>
      <c r="P124" s="38"/>
    </row>
    <row r="125" spans="2:16" ht="43.5" x14ac:dyDescent="0.25">
      <c r="B125" s="22" t="s">
        <v>297</v>
      </c>
      <c r="C125" s="157" t="s">
        <v>310</v>
      </c>
      <c r="D125" s="174" t="s">
        <v>318</v>
      </c>
      <c r="E125" s="174" t="s">
        <v>319</v>
      </c>
      <c r="F125" s="119" t="s">
        <v>9</v>
      </c>
      <c r="G125" s="221">
        <v>24</v>
      </c>
      <c r="H125" s="212">
        <v>30</v>
      </c>
      <c r="I125" s="23">
        <f t="shared" si="24"/>
        <v>720</v>
      </c>
      <c r="J125" s="219">
        <f t="shared" si="25"/>
        <v>0</v>
      </c>
      <c r="K125" s="217"/>
      <c r="L125" s="23">
        <f t="shared" si="26"/>
        <v>0</v>
      </c>
      <c r="M125" s="271"/>
      <c r="N125" s="234">
        <f t="shared" si="23"/>
        <v>2.0031845687890747E-3</v>
      </c>
      <c r="P125" s="38"/>
    </row>
    <row r="126" spans="2:16" ht="57" x14ac:dyDescent="0.25">
      <c r="B126" s="22" t="s">
        <v>298</v>
      </c>
      <c r="C126" s="157" t="s">
        <v>311</v>
      </c>
      <c r="D126" s="174" t="s">
        <v>318</v>
      </c>
      <c r="E126" s="174" t="s">
        <v>319</v>
      </c>
      <c r="F126" s="122" t="s">
        <v>24</v>
      </c>
      <c r="G126" s="221">
        <v>50</v>
      </c>
      <c r="H126" s="212">
        <v>32</v>
      </c>
      <c r="I126" s="23">
        <f t="shared" si="24"/>
        <v>1600</v>
      </c>
      <c r="J126" s="219">
        <f t="shared" si="25"/>
        <v>0</v>
      </c>
      <c r="K126" s="217"/>
      <c r="L126" s="23">
        <f t="shared" si="26"/>
        <v>0</v>
      </c>
      <c r="M126" s="271"/>
      <c r="N126" s="234">
        <f t="shared" si="23"/>
        <v>4.4515212639757214E-3</v>
      </c>
      <c r="P126" s="38"/>
    </row>
    <row r="127" spans="2:16" ht="43.5" x14ac:dyDescent="0.25">
      <c r="B127" s="22" t="s">
        <v>299</v>
      </c>
      <c r="C127" s="157" t="s">
        <v>312</v>
      </c>
      <c r="D127" s="174" t="s">
        <v>318</v>
      </c>
      <c r="E127" s="174" t="s">
        <v>319</v>
      </c>
      <c r="F127" s="119" t="s">
        <v>9</v>
      </c>
      <c r="G127" s="221">
        <v>4</v>
      </c>
      <c r="H127" s="212">
        <v>165</v>
      </c>
      <c r="I127" s="23">
        <f t="shared" si="24"/>
        <v>660</v>
      </c>
      <c r="J127" s="219">
        <f t="shared" si="25"/>
        <v>0</v>
      </c>
      <c r="K127" s="217"/>
      <c r="L127" s="23">
        <f t="shared" si="26"/>
        <v>0</v>
      </c>
      <c r="M127" s="271"/>
      <c r="N127" s="234">
        <f t="shared" si="23"/>
        <v>1.8362525213899852E-3</v>
      </c>
      <c r="P127" s="38"/>
    </row>
    <row r="128" spans="2:16" ht="71.25" x14ac:dyDescent="0.25">
      <c r="B128" s="22" t="s">
        <v>300</v>
      </c>
      <c r="C128" s="157" t="s">
        <v>313</v>
      </c>
      <c r="D128" s="174" t="s">
        <v>318</v>
      </c>
      <c r="E128" s="174" t="s">
        <v>319</v>
      </c>
      <c r="F128" s="122" t="s">
        <v>9</v>
      </c>
      <c r="G128" s="221">
        <v>1</v>
      </c>
      <c r="H128" s="212">
        <v>3900</v>
      </c>
      <c r="I128" s="23">
        <f t="shared" si="24"/>
        <v>3900</v>
      </c>
      <c r="J128" s="219">
        <f t="shared" si="25"/>
        <v>0</v>
      </c>
      <c r="K128" s="217"/>
      <c r="L128" s="23">
        <f t="shared" si="26"/>
        <v>0</v>
      </c>
      <c r="M128" s="271"/>
      <c r="N128" s="234">
        <f t="shared" si="23"/>
        <v>1.0850583080940822E-2</v>
      </c>
      <c r="P128" s="38"/>
    </row>
    <row r="129" spans="2:16" ht="43.5" x14ac:dyDescent="0.25">
      <c r="B129" s="22" t="s">
        <v>301</v>
      </c>
      <c r="C129" s="157" t="s">
        <v>314</v>
      </c>
      <c r="D129" s="174" t="s">
        <v>318</v>
      </c>
      <c r="E129" s="174" t="s">
        <v>319</v>
      </c>
      <c r="F129" s="122" t="s">
        <v>9</v>
      </c>
      <c r="G129" s="221">
        <v>2</v>
      </c>
      <c r="H129" s="212">
        <v>3500</v>
      </c>
      <c r="I129" s="23">
        <f t="shared" si="24"/>
        <v>7000</v>
      </c>
      <c r="J129" s="219">
        <f t="shared" si="25"/>
        <v>0</v>
      </c>
      <c r="K129" s="217"/>
      <c r="L129" s="23">
        <f t="shared" si="26"/>
        <v>0</v>
      </c>
      <c r="M129" s="271"/>
      <c r="N129" s="234">
        <f t="shared" si="23"/>
        <v>1.9475405529893783E-2</v>
      </c>
      <c r="P129" s="38"/>
    </row>
    <row r="130" spans="2:16" ht="43.5" x14ac:dyDescent="0.25">
      <c r="B130" s="22" t="s">
        <v>302</v>
      </c>
      <c r="C130" s="157" t="s">
        <v>315</v>
      </c>
      <c r="D130" s="174" t="s">
        <v>318</v>
      </c>
      <c r="E130" s="174" t="s">
        <v>319</v>
      </c>
      <c r="F130" s="122" t="s">
        <v>9</v>
      </c>
      <c r="G130" s="221">
        <v>2</v>
      </c>
      <c r="H130" s="212">
        <v>460</v>
      </c>
      <c r="I130" s="23">
        <f t="shared" si="24"/>
        <v>920</v>
      </c>
      <c r="J130" s="219">
        <f t="shared" si="25"/>
        <v>0</v>
      </c>
      <c r="K130" s="217"/>
      <c r="L130" s="23">
        <f t="shared" si="26"/>
        <v>0</v>
      </c>
      <c r="M130" s="271"/>
      <c r="N130" s="234">
        <f t="shared" si="23"/>
        <v>2.5596247267860401E-3</v>
      </c>
      <c r="P130" s="38"/>
    </row>
    <row r="131" spans="2:16" ht="43.5" x14ac:dyDescent="0.25">
      <c r="B131" s="22" t="s">
        <v>303</v>
      </c>
      <c r="C131" s="157" t="s">
        <v>316</v>
      </c>
      <c r="D131" s="174" t="s">
        <v>318</v>
      </c>
      <c r="E131" s="174" t="s">
        <v>319</v>
      </c>
      <c r="F131" s="122" t="s">
        <v>9</v>
      </c>
      <c r="G131" s="221">
        <v>2</v>
      </c>
      <c r="H131" s="212">
        <v>460</v>
      </c>
      <c r="I131" s="23">
        <f>G131*H131</f>
        <v>920</v>
      </c>
      <c r="J131" s="219">
        <f t="shared" si="25"/>
        <v>0</v>
      </c>
      <c r="K131" s="217"/>
      <c r="L131" s="23">
        <f t="shared" si="26"/>
        <v>0</v>
      </c>
      <c r="M131" s="271"/>
      <c r="N131" s="234">
        <f t="shared" si="23"/>
        <v>2.5596247267860401E-3</v>
      </c>
    </row>
    <row r="132" spans="2:16" ht="43.5" x14ac:dyDescent="0.25">
      <c r="B132" s="22" t="s">
        <v>304</v>
      </c>
      <c r="C132" s="157" t="s">
        <v>317</v>
      </c>
      <c r="D132" s="174" t="s">
        <v>318</v>
      </c>
      <c r="E132" s="174" t="s">
        <v>319</v>
      </c>
      <c r="F132" s="122" t="s">
        <v>9</v>
      </c>
      <c r="G132" s="206">
        <v>1</v>
      </c>
      <c r="H132" s="30">
        <v>1390</v>
      </c>
      <c r="I132" s="23">
        <f>G132*H132</f>
        <v>1390</v>
      </c>
      <c r="J132" s="219">
        <f t="shared" si="25"/>
        <v>0</v>
      </c>
      <c r="K132" s="217"/>
      <c r="L132" s="23">
        <f t="shared" si="26"/>
        <v>0</v>
      </c>
      <c r="M132" s="271"/>
      <c r="N132" s="234">
        <f t="shared" si="23"/>
        <v>3.8672590980789083E-3</v>
      </c>
    </row>
    <row r="133" spans="2:16" ht="15.75" thickBot="1" x14ac:dyDescent="0.3">
      <c r="B133" s="282"/>
      <c r="C133" s="282"/>
      <c r="D133" s="282"/>
      <c r="E133" s="282"/>
      <c r="F133" s="282"/>
      <c r="G133" s="282"/>
      <c r="H133" s="282"/>
      <c r="I133" s="282"/>
      <c r="J133" s="282"/>
      <c r="K133" s="282"/>
      <c r="L133" s="282"/>
      <c r="M133" s="282"/>
    </row>
    <row r="134" spans="2:16" x14ac:dyDescent="0.25">
      <c r="B134" s="273" t="s">
        <v>339</v>
      </c>
      <c r="C134" s="274"/>
      <c r="D134" s="274"/>
      <c r="E134" s="274"/>
      <c r="F134" s="274"/>
      <c r="G134" s="274"/>
      <c r="H134" s="275"/>
      <c r="I134" s="147">
        <f>SUM(I7:I132)/2</f>
        <v>359427.68889999989</v>
      </c>
      <c r="J134" s="283" t="s">
        <v>337</v>
      </c>
      <c r="K134" s="284"/>
      <c r="L134" s="285"/>
      <c r="M134" s="222">
        <f>SUM(M7:M132)</f>
        <v>0</v>
      </c>
    </row>
    <row r="135" spans="2:16" x14ac:dyDescent="0.25">
      <c r="B135" s="276" t="s">
        <v>340</v>
      </c>
      <c r="C135" s="277"/>
      <c r="D135" s="277"/>
      <c r="E135" s="277"/>
      <c r="F135" s="277"/>
      <c r="G135" s="277"/>
      <c r="H135" s="278"/>
      <c r="I135" s="148">
        <f>0.27*I134</f>
        <v>97045.476002999974</v>
      </c>
      <c r="J135" s="286" t="s">
        <v>341</v>
      </c>
      <c r="K135" s="287"/>
      <c r="L135" s="288"/>
      <c r="M135" s="223">
        <f>0.27*M134</f>
        <v>0</v>
      </c>
    </row>
    <row r="136" spans="2:16" ht="15.75" thickBot="1" x14ac:dyDescent="0.3">
      <c r="B136" s="279" t="s">
        <v>336</v>
      </c>
      <c r="C136" s="280"/>
      <c r="D136" s="280"/>
      <c r="E136" s="280"/>
      <c r="F136" s="280"/>
      <c r="G136" s="280"/>
      <c r="H136" s="281"/>
      <c r="I136" s="149">
        <f>SUM(I134:I135)</f>
        <v>456473.16490299988</v>
      </c>
      <c r="J136" s="289" t="s">
        <v>335</v>
      </c>
      <c r="K136" s="290"/>
      <c r="L136" s="291"/>
      <c r="M136" s="224">
        <f>SUM(L134:M135)</f>
        <v>0</v>
      </c>
    </row>
    <row r="137" spans="2:16" x14ac:dyDescent="0.25">
      <c r="B137" s="43"/>
      <c r="C137" s="159"/>
      <c r="D137" s="159"/>
      <c r="E137" s="160"/>
      <c r="F137" s="161"/>
      <c r="G137" s="162"/>
      <c r="H137" s="52"/>
      <c r="I137" s="42"/>
      <c r="J137" s="42"/>
      <c r="K137" s="42"/>
      <c r="L137" s="42"/>
      <c r="M137" s="42"/>
    </row>
    <row r="138" spans="2:16" ht="33" customHeight="1" x14ac:dyDescent="0.25">
      <c r="B138" s="51"/>
      <c r="C138" s="272" t="s">
        <v>345</v>
      </c>
      <c r="D138" s="272"/>
      <c r="E138" s="272"/>
      <c r="F138" s="272"/>
      <c r="G138" s="272"/>
      <c r="H138" s="52"/>
      <c r="I138" s="42"/>
      <c r="J138" s="42"/>
      <c r="K138" s="42"/>
      <c r="L138" s="42"/>
      <c r="M138" s="42"/>
    </row>
    <row r="139" spans="2:16" x14ac:dyDescent="0.25">
      <c r="B139" s="51"/>
      <c r="C139" s="213" t="s">
        <v>344</v>
      </c>
      <c r="D139" s="159"/>
      <c r="E139" s="160"/>
      <c r="F139" s="161"/>
      <c r="G139" s="162"/>
      <c r="H139" s="52"/>
      <c r="I139" s="42"/>
      <c r="J139" s="42"/>
      <c r="K139" s="42"/>
      <c r="L139" s="42"/>
      <c r="M139" s="42"/>
    </row>
    <row r="140" spans="2:16" x14ac:dyDescent="0.25">
      <c r="B140" s="51"/>
      <c r="D140" s="159"/>
      <c r="E140" s="160"/>
      <c r="F140" s="161"/>
      <c r="G140" s="162"/>
      <c r="H140" s="52"/>
      <c r="I140" s="42"/>
      <c r="J140" s="42"/>
      <c r="K140" s="42"/>
      <c r="L140" s="42"/>
      <c r="M140" s="42"/>
    </row>
    <row r="141" spans="2:16" x14ac:dyDescent="0.25">
      <c r="B141" s="45"/>
      <c r="C141" s="163"/>
      <c r="D141" s="164"/>
      <c r="E141" s="165"/>
      <c r="F141" s="166"/>
      <c r="G141" s="167"/>
      <c r="H141" s="44"/>
      <c r="I141" s="42"/>
      <c r="J141" s="42"/>
      <c r="K141" s="42"/>
      <c r="L141" s="42"/>
      <c r="M141" s="42"/>
    </row>
    <row r="142" spans="2:16" x14ac:dyDescent="0.25">
      <c r="B142" s="46"/>
      <c r="C142" s="216"/>
      <c r="D142" s="168"/>
      <c r="E142" s="169"/>
      <c r="F142" s="170"/>
      <c r="G142" s="168"/>
      <c r="H142" s="47"/>
      <c r="I142" s="42"/>
      <c r="J142" s="42"/>
      <c r="K142" s="42"/>
      <c r="L142" s="42"/>
      <c r="M142" s="42"/>
      <c r="N142" s="236"/>
    </row>
    <row r="143" spans="2:16" x14ac:dyDescent="0.25">
      <c r="B143" s="48"/>
      <c r="C143" s="214" t="s">
        <v>323</v>
      </c>
      <c r="D143" s="164"/>
      <c r="E143" s="165"/>
      <c r="F143" s="166"/>
      <c r="G143" s="171"/>
      <c r="H143" s="153"/>
      <c r="N143" s="236"/>
    </row>
    <row r="144" spans="2:16" x14ac:dyDescent="0.25">
      <c r="B144" s="48"/>
      <c r="C144" s="215" t="s">
        <v>324</v>
      </c>
      <c r="D144" s="164"/>
      <c r="E144" s="165"/>
      <c r="F144" s="166"/>
      <c r="G144" s="171"/>
      <c r="H144" s="153"/>
      <c r="I144" s="49"/>
      <c r="J144" s="49"/>
      <c r="K144" s="49"/>
      <c r="L144" s="49"/>
      <c r="M144" s="49"/>
      <c r="N144" s="236"/>
    </row>
    <row r="145" spans="2:14" x14ac:dyDescent="0.25">
      <c r="B145" s="48"/>
      <c r="C145" s="215" t="s">
        <v>325</v>
      </c>
      <c r="D145" s="164"/>
      <c r="E145" s="165"/>
      <c r="F145" s="166"/>
      <c r="G145" s="171"/>
      <c r="H145" s="153"/>
      <c r="I145" s="48"/>
      <c r="J145" s="48"/>
      <c r="K145" s="48"/>
      <c r="L145" s="48"/>
      <c r="M145" s="48"/>
      <c r="N145" s="236"/>
    </row>
    <row r="146" spans="2:14" x14ac:dyDescent="0.25">
      <c r="B146" s="45"/>
      <c r="C146" s="163"/>
      <c r="D146" s="164"/>
      <c r="E146" s="165"/>
      <c r="F146" s="166"/>
      <c r="G146" s="172"/>
      <c r="H146" s="50"/>
      <c r="I146" s="48"/>
      <c r="J146" s="48"/>
      <c r="K146" s="48"/>
      <c r="L146" s="48"/>
      <c r="M146" s="48"/>
      <c r="N146" s="236"/>
    </row>
    <row r="147" spans="2:14" ht="15.75" x14ac:dyDescent="0.25">
      <c r="B147" s="51"/>
      <c r="C147" s="175" t="s">
        <v>326</v>
      </c>
      <c r="D147" s="164"/>
      <c r="E147" s="165"/>
      <c r="F147" s="166"/>
      <c r="G147" s="172"/>
      <c r="H147" s="50"/>
      <c r="I147" s="48"/>
      <c r="J147" s="48"/>
      <c r="K147" s="48"/>
      <c r="L147" s="48"/>
      <c r="M147" s="48"/>
      <c r="N147" s="236"/>
    </row>
    <row r="148" spans="2:14" x14ac:dyDescent="0.25">
      <c r="B148" s="51"/>
      <c r="C148" s="163"/>
      <c r="D148" s="164"/>
      <c r="E148" s="165"/>
      <c r="F148" s="166"/>
      <c r="G148" s="162"/>
      <c r="H148" s="52"/>
      <c r="I148" s="48"/>
      <c r="J148" s="48"/>
      <c r="K148" s="48"/>
      <c r="L148" s="48"/>
      <c r="M148" s="48"/>
      <c r="N148" s="236"/>
    </row>
    <row r="149" spans="2:14" x14ac:dyDescent="0.25">
      <c r="E149" s="165"/>
      <c r="F149" s="166"/>
      <c r="G149" s="162"/>
      <c r="H149" s="52"/>
      <c r="I149" s="48"/>
      <c r="J149" s="48"/>
      <c r="K149" s="48"/>
      <c r="L149" s="48"/>
      <c r="M149" s="48"/>
      <c r="N149" s="236"/>
    </row>
    <row r="150" spans="2:14" x14ac:dyDescent="0.25">
      <c r="B150" s="45"/>
      <c r="C150" s="163"/>
      <c r="D150" s="164"/>
      <c r="E150" s="165"/>
      <c r="F150" s="166"/>
      <c r="G150" s="167"/>
      <c r="H150" s="44"/>
      <c r="I150" s="48"/>
      <c r="J150" s="48"/>
      <c r="K150" s="48"/>
      <c r="L150" s="48"/>
      <c r="M150" s="48"/>
      <c r="N150" s="236"/>
    </row>
    <row r="151" spans="2:14" x14ac:dyDescent="0.25">
      <c r="B151" s="46"/>
      <c r="C151" s="163"/>
      <c r="D151" s="164"/>
      <c r="E151" s="165"/>
      <c r="F151" s="166"/>
      <c r="G151" s="168"/>
      <c r="H151" s="47"/>
      <c r="I151" s="48"/>
      <c r="J151" s="48"/>
      <c r="K151" s="48"/>
      <c r="L151" s="48"/>
      <c r="M151" s="48"/>
      <c r="N151" s="236"/>
    </row>
    <row r="152" spans="2:14" x14ac:dyDescent="0.25">
      <c r="B152" s="48"/>
      <c r="C152" s="163"/>
      <c r="D152" s="164"/>
      <c r="E152" s="165"/>
      <c r="F152" s="166"/>
      <c r="G152" s="171"/>
      <c r="H152" s="153"/>
      <c r="I152" s="48"/>
      <c r="J152" s="48"/>
      <c r="K152" s="48"/>
      <c r="L152" s="48"/>
      <c r="M152" s="48"/>
      <c r="N152" s="236"/>
    </row>
    <row r="153" spans="2:14" x14ac:dyDescent="0.25">
      <c r="B153" s="48"/>
      <c r="C153" s="163"/>
      <c r="D153" s="164"/>
      <c r="E153" s="165"/>
      <c r="F153" s="166"/>
      <c r="G153" s="171"/>
      <c r="H153" s="153"/>
      <c r="I153" s="48"/>
      <c r="J153" s="48"/>
      <c r="K153" s="48"/>
      <c r="L153" s="48"/>
      <c r="M153" s="48"/>
    </row>
    <row r="154" spans="2:14" x14ac:dyDescent="0.25">
      <c r="B154" s="48"/>
      <c r="C154" s="163"/>
      <c r="D154" s="164"/>
      <c r="E154" s="165"/>
      <c r="F154" s="166"/>
      <c r="G154" s="171"/>
      <c r="H154" s="153"/>
      <c r="I154" s="48"/>
      <c r="J154" s="48"/>
      <c r="K154" s="48"/>
      <c r="L154" s="48"/>
      <c r="M154" s="48"/>
    </row>
    <row r="155" spans="2:14" x14ac:dyDescent="0.25">
      <c r="B155" s="48"/>
      <c r="C155" s="153"/>
      <c r="D155" s="153"/>
      <c r="E155" s="153"/>
      <c r="F155" s="153"/>
      <c r="G155" s="153"/>
      <c r="H155" s="153"/>
    </row>
    <row r="156" spans="2:14" x14ac:dyDescent="0.25">
      <c r="C156" s="48"/>
      <c r="D156" s="48"/>
      <c r="E156" s="48"/>
      <c r="F156" s="48"/>
      <c r="G156" s="48"/>
      <c r="H156" s="48"/>
    </row>
    <row r="162" spans="9:13" x14ac:dyDescent="0.25">
      <c r="I162" s="38"/>
      <c r="J162" s="38"/>
      <c r="K162" s="38"/>
      <c r="L162" s="38"/>
      <c r="M162" s="38"/>
    </row>
  </sheetData>
  <mergeCells count="38">
    <mergeCell ref="B105:M105"/>
    <mergeCell ref="M120:M132"/>
    <mergeCell ref="B118:M118"/>
    <mergeCell ref="C138:G138"/>
    <mergeCell ref="M107:M108"/>
    <mergeCell ref="M111:M113"/>
    <mergeCell ref="B134:H134"/>
    <mergeCell ref="B135:H135"/>
    <mergeCell ref="B136:H136"/>
    <mergeCell ref="M116:M117"/>
    <mergeCell ref="B114:M114"/>
    <mergeCell ref="B109:M109"/>
    <mergeCell ref="B133:M133"/>
    <mergeCell ref="J134:L134"/>
    <mergeCell ref="J135:L135"/>
    <mergeCell ref="J136:L136"/>
    <mergeCell ref="M84:M86"/>
    <mergeCell ref="M94:M104"/>
    <mergeCell ref="M89:M91"/>
    <mergeCell ref="B74:M74"/>
    <mergeCell ref="B82:M82"/>
    <mergeCell ref="B92:M92"/>
    <mergeCell ref="B87:M87"/>
    <mergeCell ref="B47:M47"/>
    <mergeCell ref="B79:M79"/>
    <mergeCell ref="P81:V81"/>
    <mergeCell ref="B4:I4"/>
    <mergeCell ref="B42:M42"/>
    <mergeCell ref="B36:M36"/>
    <mergeCell ref="B22:M22"/>
    <mergeCell ref="B12:M12"/>
    <mergeCell ref="M49:M73"/>
    <mergeCell ref="M76:M78"/>
    <mergeCell ref="M8:M11"/>
    <mergeCell ref="M14:M21"/>
    <mergeCell ref="M24:M35"/>
    <mergeCell ref="M38:M41"/>
    <mergeCell ref="M44:M46"/>
  </mergeCells>
  <pageMargins left="0.19685039370078741" right="0.19685039370078741" top="0.39370078740157483" bottom="0.39370078740157483" header="0.31496062992125984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6"/>
  <sheetViews>
    <sheetView zoomScaleNormal="100" workbookViewId="0">
      <selection activeCell="B83" sqref="B83"/>
    </sheetView>
  </sheetViews>
  <sheetFormatPr defaultRowHeight="15" x14ac:dyDescent="0.25"/>
  <cols>
    <col min="1" max="1" width="2" customWidth="1"/>
    <col min="2" max="2" width="72.28515625" customWidth="1"/>
    <col min="3" max="3" width="7.42578125" bestFit="1" customWidth="1"/>
    <col min="4" max="4" width="10" bestFit="1" customWidth="1"/>
    <col min="5" max="5" width="12.7109375" bestFit="1" customWidth="1"/>
    <col min="6" max="6" width="10.42578125" bestFit="1" customWidth="1"/>
    <col min="7" max="7" width="7" bestFit="1" customWidth="1"/>
    <col min="8" max="8" width="10.140625" bestFit="1" customWidth="1"/>
  </cols>
  <sheetData>
    <row r="2" spans="2:9" x14ac:dyDescent="0.25">
      <c r="B2" s="245" t="s">
        <v>0</v>
      </c>
      <c r="C2" s="246"/>
      <c r="D2" s="246"/>
      <c r="E2" s="246"/>
      <c r="F2" s="247"/>
      <c r="G2" s="248"/>
      <c r="H2" s="249"/>
      <c r="I2" s="249"/>
    </row>
    <row r="3" spans="2:9" x14ac:dyDescent="0.25">
      <c r="B3" s="250" t="s">
        <v>1</v>
      </c>
      <c r="C3" s="246"/>
      <c r="D3" s="246"/>
      <c r="E3" s="246"/>
      <c r="F3" s="249"/>
      <c r="G3" s="249"/>
      <c r="H3" s="249"/>
      <c r="I3" s="249"/>
    </row>
    <row r="4" spans="2:9" x14ac:dyDescent="0.25">
      <c r="B4" s="250"/>
      <c r="C4" s="246"/>
      <c r="D4" s="246"/>
      <c r="E4" s="246"/>
      <c r="F4" s="249"/>
      <c r="G4" s="249"/>
      <c r="H4" s="249"/>
      <c r="I4" s="249"/>
    </row>
    <row r="5" spans="2:9" x14ac:dyDescent="0.25">
      <c r="B5" s="292" t="s">
        <v>217</v>
      </c>
      <c r="C5" s="292"/>
      <c r="D5" s="292"/>
      <c r="E5" s="292"/>
      <c r="F5" s="292"/>
      <c r="G5" s="292"/>
      <c r="H5" s="292"/>
      <c r="I5" s="292"/>
    </row>
    <row r="7" spans="2:9" x14ac:dyDescent="0.25">
      <c r="B7" s="293" t="s">
        <v>40</v>
      </c>
      <c r="C7" s="294"/>
      <c r="D7" s="294"/>
      <c r="E7" s="294"/>
      <c r="F7" s="294"/>
      <c r="G7" s="294"/>
      <c r="H7" s="295"/>
    </row>
    <row r="8" spans="2:9" ht="43.5" customHeight="1" x14ac:dyDescent="0.25">
      <c r="B8" s="296" t="s">
        <v>41</v>
      </c>
      <c r="C8" s="296"/>
      <c r="D8" s="296"/>
      <c r="E8" s="296"/>
      <c r="F8" s="296"/>
      <c r="G8" s="296"/>
      <c r="H8" s="296"/>
    </row>
    <row r="9" spans="2:9" x14ac:dyDescent="0.25">
      <c r="B9" s="243" t="s">
        <v>42</v>
      </c>
      <c r="C9" s="244" t="s">
        <v>33</v>
      </c>
      <c r="D9" s="244" t="s">
        <v>43</v>
      </c>
      <c r="E9" s="244" t="s">
        <v>44</v>
      </c>
      <c r="F9" s="244" t="s">
        <v>45</v>
      </c>
      <c r="G9" s="244" t="s">
        <v>46</v>
      </c>
      <c r="H9" s="244" t="s">
        <v>36</v>
      </c>
    </row>
    <row r="10" spans="2:9" ht="25.5" x14ac:dyDescent="0.25">
      <c r="B10" s="2" t="s">
        <v>47</v>
      </c>
      <c r="C10" s="3" t="s">
        <v>48</v>
      </c>
      <c r="D10" s="3">
        <v>1</v>
      </c>
      <c r="E10" s="3">
        <v>382.58</v>
      </c>
      <c r="F10" s="5">
        <f t="shared" ref="F10:F15" si="0">E10*D10</f>
        <v>382.58</v>
      </c>
      <c r="G10" s="1" t="s">
        <v>49</v>
      </c>
      <c r="H10" s="4" t="s">
        <v>50</v>
      </c>
    </row>
    <row r="11" spans="2:9" ht="25.5" x14ac:dyDescent="0.25">
      <c r="B11" s="2" t="s">
        <v>51</v>
      </c>
      <c r="C11" s="3" t="s">
        <v>52</v>
      </c>
      <c r="D11" s="3">
        <v>4.57</v>
      </c>
      <c r="E11" s="3">
        <v>30.43</v>
      </c>
      <c r="F11" s="5">
        <f t="shared" si="0"/>
        <v>139.0651</v>
      </c>
      <c r="G11" s="1" t="s">
        <v>49</v>
      </c>
      <c r="H11" s="4">
        <v>7100</v>
      </c>
    </row>
    <row r="12" spans="2:9" ht="25.5" x14ac:dyDescent="0.25">
      <c r="B12" s="2" t="s">
        <v>53</v>
      </c>
      <c r="C12" s="3" t="s">
        <v>48</v>
      </c>
      <c r="D12" s="3">
        <v>1</v>
      </c>
      <c r="E12" s="3">
        <v>89.28</v>
      </c>
      <c r="F12" s="5">
        <f t="shared" si="0"/>
        <v>89.28</v>
      </c>
      <c r="G12" s="1" t="s">
        <v>49</v>
      </c>
      <c r="H12" s="4" t="s">
        <v>54</v>
      </c>
    </row>
    <row r="13" spans="2:9" x14ac:dyDescent="0.25">
      <c r="B13" s="2" t="s">
        <v>55</v>
      </c>
      <c r="C13" s="3" t="s">
        <v>56</v>
      </c>
      <c r="D13" s="3">
        <v>7.32</v>
      </c>
      <c r="E13" s="3">
        <v>21.09</v>
      </c>
      <c r="F13" s="5">
        <f t="shared" si="0"/>
        <v>154.37880000000001</v>
      </c>
      <c r="G13" s="1" t="s">
        <v>49</v>
      </c>
      <c r="H13" s="4">
        <v>73486</v>
      </c>
    </row>
    <row r="14" spans="2:9" ht="25.5" x14ac:dyDescent="0.25">
      <c r="B14" s="2" t="s">
        <v>57</v>
      </c>
      <c r="C14" s="3" t="s">
        <v>48</v>
      </c>
      <c r="D14" s="3">
        <v>1</v>
      </c>
      <c r="E14" s="3">
        <v>57.13</v>
      </c>
      <c r="F14" s="5">
        <f t="shared" si="0"/>
        <v>57.13</v>
      </c>
      <c r="G14" s="1" t="s">
        <v>49</v>
      </c>
      <c r="H14" s="4">
        <v>84852</v>
      </c>
    </row>
    <row r="15" spans="2:9" x14ac:dyDescent="0.25">
      <c r="B15" s="2" t="s">
        <v>58</v>
      </c>
      <c r="C15" s="3" t="s">
        <v>59</v>
      </c>
      <c r="D15" s="3">
        <v>0.8</v>
      </c>
      <c r="E15" s="3">
        <v>53.04</v>
      </c>
      <c r="F15" s="5">
        <f t="shared" si="0"/>
        <v>42.432000000000002</v>
      </c>
      <c r="G15" s="1" t="s">
        <v>60</v>
      </c>
      <c r="H15" s="4">
        <v>627</v>
      </c>
    </row>
    <row r="16" spans="2:9" x14ac:dyDescent="0.25">
      <c r="B16" s="2" t="s">
        <v>61</v>
      </c>
      <c r="C16" s="3" t="s">
        <v>4</v>
      </c>
      <c r="D16" s="3"/>
      <c r="E16" s="3"/>
      <c r="F16" s="6">
        <f>SUM(F10:F15)</f>
        <v>864.8658999999999</v>
      </c>
      <c r="G16" s="1"/>
      <c r="H16" s="4"/>
    </row>
    <row r="19" spans="2:8" x14ac:dyDescent="0.25">
      <c r="B19" s="293" t="s">
        <v>88</v>
      </c>
      <c r="C19" s="294"/>
      <c r="D19" s="294"/>
      <c r="E19" s="294"/>
      <c r="F19" s="294"/>
      <c r="G19" s="294"/>
      <c r="H19" s="295"/>
    </row>
    <row r="20" spans="2:8" ht="46.5" customHeight="1" x14ac:dyDescent="0.25">
      <c r="B20" s="296" t="s">
        <v>89</v>
      </c>
      <c r="C20" s="296"/>
      <c r="D20" s="296"/>
      <c r="E20" s="296"/>
      <c r="F20" s="296"/>
      <c r="G20" s="296"/>
      <c r="H20" s="296"/>
    </row>
    <row r="21" spans="2:8" x14ac:dyDescent="0.25">
      <c r="B21" s="243" t="s">
        <v>42</v>
      </c>
      <c r="C21" s="244" t="s">
        <v>33</v>
      </c>
      <c r="D21" s="244" t="s">
        <v>43</v>
      </c>
      <c r="E21" s="244" t="s">
        <v>44</v>
      </c>
      <c r="F21" s="244" t="s">
        <v>45</v>
      </c>
      <c r="G21" s="244" t="s">
        <v>46</v>
      </c>
      <c r="H21" s="244" t="s">
        <v>36</v>
      </c>
    </row>
    <row r="22" spans="2:8" ht="25.5" x14ac:dyDescent="0.25">
      <c r="B22" s="2" t="s">
        <v>47</v>
      </c>
      <c r="C22" s="3" t="s">
        <v>48</v>
      </c>
      <c r="D22" s="3">
        <v>1</v>
      </c>
      <c r="E22" s="3">
        <v>382.58</v>
      </c>
      <c r="F22" s="5">
        <f>E22*D22</f>
        <v>382.58</v>
      </c>
      <c r="G22" s="1" t="s">
        <v>49</v>
      </c>
      <c r="H22" s="4" t="s">
        <v>50</v>
      </c>
    </row>
    <row r="23" spans="2:8" ht="25.5" x14ac:dyDescent="0.25">
      <c r="B23" s="2" t="s">
        <v>51</v>
      </c>
      <c r="C23" s="3" t="s">
        <v>52</v>
      </c>
      <c r="D23" s="3">
        <v>4.57</v>
      </c>
      <c r="E23" s="3">
        <v>30.43</v>
      </c>
      <c r="F23" s="5">
        <f>E23*D23</f>
        <v>139.0651</v>
      </c>
      <c r="G23" s="1" t="s">
        <v>49</v>
      </c>
      <c r="H23" s="4">
        <v>7100</v>
      </c>
    </row>
    <row r="24" spans="2:8" ht="25.5" x14ac:dyDescent="0.25">
      <c r="B24" s="2" t="s">
        <v>53</v>
      </c>
      <c r="C24" s="3" t="s">
        <v>48</v>
      </c>
      <c r="D24" s="3">
        <v>1</v>
      </c>
      <c r="E24" s="3">
        <v>89.28</v>
      </c>
      <c r="F24" s="5">
        <f>E24*D24</f>
        <v>89.28</v>
      </c>
      <c r="G24" s="1" t="s">
        <v>49</v>
      </c>
      <c r="H24" s="4" t="s">
        <v>54</v>
      </c>
    </row>
    <row r="25" spans="2:8" x14ac:dyDescent="0.25">
      <c r="B25" s="2" t="s">
        <v>55</v>
      </c>
      <c r="C25" s="3" t="s">
        <v>56</v>
      </c>
      <c r="D25" s="3">
        <v>5.5</v>
      </c>
      <c r="E25" s="3">
        <v>21.09</v>
      </c>
      <c r="F25" s="5">
        <f>E25*D25</f>
        <v>115.995</v>
      </c>
      <c r="G25" s="1" t="s">
        <v>49</v>
      </c>
      <c r="H25" s="4">
        <v>73486</v>
      </c>
    </row>
    <row r="26" spans="2:8" x14ac:dyDescent="0.25">
      <c r="B26" s="2" t="s">
        <v>61</v>
      </c>
      <c r="C26" s="3" t="s">
        <v>4</v>
      </c>
      <c r="D26" s="3"/>
      <c r="E26" s="3"/>
      <c r="F26" s="6">
        <f>SUM(F22:F25)</f>
        <v>726.92009999999993</v>
      </c>
      <c r="G26" s="1"/>
      <c r="H26" s="4"/>
    </row>
    <row r="30" spans="2:8" x14ac:dyDescent="0.25">
      <c r="B30" s="293" t="s">
        <v>93</v>
      </c>
      <c r="C30" s="294"/>
      <c r="D30" s="294"/>
      <c r="E30" s="294"/>
      <c r="F30" s="294"/>
      <c r="G30" s="294"/>
      <c r="H30" s="295"/>
    </row>
    <row r="31" spans="2:8" ht="41.25" customHeight="1" x14ac:dyDescent="0.25">
      <c r="B31" s="296" t="s">
        <v>94</v>
      </c>
      <c r="C31" s="296"/>
      <c r="D31" s="296"/>
      <c r="E31" s="296"/>
      <c r="F31" s="296"/>
      <c r="G31" s="296"/>
      <c r="H31" s="296"/>
    </row>
    <row r="32" spans="2:8" x14ac:dyDescent="0.25">
      <c r="B32" s="243" t="s">
        <v>42</v>
      </c>
      <c r="C32" s="244" t="s">
        <v>33</v>
      </c>
      <c r="D32" s="244" t="s">
        <v>43</v>
      </c>
      <c r="E32" s="244" t="s">
        <v>44</v>
      </c>
      <c r="F32" s="244" t="s">
        <v>45</v>
      </c>
      <c r="G32" s="244" t="s">
        <v>46</v>
      </c>
      <c r="H32" s="244" t="s">
        <v>36</v>
      </c>
    </row>
    <row r="33" spans="2:8" ht="25.5" x14ac:dyDescent="0.25">
      <c r="B33" s="2" t="s">
        <v>47</v>
      </c>
      <c r="C33" s="3" t="s">
        <v>48</v>
      </c>
      <c r="D33" s="3">
        <v>2</v>
      </c>
      <c r="E33" s="3">
        <v>382.58</v>
      </c>
      <c r="F33" s="5">
        <f>E33*D33</f>
        <v>765.16</v>
      </c>
      <c r="G33" s="1" t="s">
        <v>49</v>
      </c>
      <c r="H33" s="4" t="s">
        <v>50</v>
      </c>
    </row>
    <row r="34" spans="2:8" ht="25.5" x14ac:dyDescent="0.25">
      <c r="B34" s="2" t="s">
        <v>51</v>
      </c>
      <c r="C34" s="3" t="s">
        <v>52</v>
      </c>
      <c r="D34" s="3">
        <v>6.8</v>
      </c>
      <c r="E34" s="3">
        <v>30.43</v>
      </c>
      <c r="F34" s="5">
        <f>E34*D34</f>
        <v>206.92400000000001</v>
      </c>
      <c r="G34" s="1" t="s">
        <v>49</v>
      </c>
      <c r="H34" s="4">
        <v>7104</v>
      </c>
    </row>
    <row r="35" spans="2:8" ht="25.5" x14ac:dyDescent="0.25">
      <c r="B35" s="2" t="s">
        <v>53</v>
      </c>
      <c r="C35" s="3" t="s">
        <v>48</v>
      </c>
      <c r="D35" s="3">
        <v>1</v>
      </c>
      <c r="E35" s="3">
        <v>89.28</v>
      </c>
      <c r="F35" s="5">
        <f>E35*D35</f>
        <v>89.28</v>
      </c>
      <c r="G35" s="1" t="s">
        <v>49</v>
      </c>
      <c r="H35" s="4" t="s">
        <v>54</v>
      </c>
    </row>
    <row r="36" spans="2:8" x14ac:dyDescent="0.25">
      <c r="B36" s="2" t="s">
        <v>55</v>
      </c>
      <c r="C36" s="3" t="s">
        <v>56</v>
      </c>
      <c r="D36" s="3">
        <v>5.8</v>
      </c>
      <c r="E36" s="3">
        <v>21.09</v>
      </c>
      <c r="F36" s="5">
        <f>E36*D36</f>
        <v>122.32199999999999</v>
      </c>
      <c r="G36" s="1" t="s">
        <v>49</v>
      </c>
      <c r="H36" s="4">
        <v>73486</v>
      </c>
    </row>
    <row r="37" spans="2:8" x14ac:dyDescent="0.25">
      <c r="B37" s="2" t="s">
        <v>61</v>
      </c>
      <c r="C37" s="3" t="s">
        <v>4</v>
      </c>
      <c r="D37" s="3"/>
      <c r="E37" s="3"/>
      <c r="F37" s="6">
        <f>SUM(F33:F36)</f>
        <v>1183.6859999999999</v>
      </c>
      <c r="G37" s="1"/>
      <c r="H37" s="4"/>
    </row>
    <row r="42" spans="2:8" x14ac:dyDescent="0.25">
      <c r="B42" s="293" t="s">
        <v>97</v>
      </c>
      <c r="C42" s="294"/>
      <c r="D42" s="294"/>
      <c r="E42" s="294"/>
      <c r="F42" s="294"/>
      <c r="G42" s="294"/>
      <c r="H42" s="295"/>
    </row>
    <row r="43" spans="2:8" ht="37.5" customHeight="1" x14ac:dyDescent="0.25">
      <c r="B43" s="296" t="s">
        <v>98</v>
      </c>
      <c r="C43" s="296"/>
      <c r="D43" s="296"/>
      <c r="E43" s="296"/>
      <c r="F43" s="296"/>
      <c r="G43" s="296"/>
      <c r="H43" s="296"/>
    </row>
    <row r="44" spans="2:8" x14ac:dyDescent="0.25">
      <c r="B44" s="243" t="s">
        <v>42</v>
      </c>
      <c r="C44" s="244" t="s">
        <v>33</v>
      </c>
      <c r="D44" s="244" t="s">
        <v>43</v>
      </c>
      <c r="E44" s="244" t="s">
        <v>44</v>
      </c>
      <c r="F44" s="244" t="s">
        <v>45</v>
      </c>
      <c r="G44" s="244" t="s">
        <v>46</v>
      </c>
      <c r="H44" s="244" t="s">
        <v>36</v>
      </c>
    </row>
    <row r="45" spans="2:8" x14ac:dyDescent="0.25">
      <c r="B45" s="2" t="s">
        <v>99</v>
      </c>
      <c r="C45" s="3" t="s">
        <v>100</v>
      </c>
      <c r="D45" s="3">
        <v>1</v>
      </c>
      <c r="E45" s="3">
        <v>247.37</v>
      </c>
      <c r="F45" s="5">
        <f>E45*D45</f>
        <v>247.37</v>
      </c>
      <c r="G45" s="1" t="s">
        <v>49</v>
      </c>
      <c r="H45" s="4" t="s">
        <v>102</v>
      </c>
    </row>
    <row r="46" spans="2:8" ht="25.5" customHeight="1" x14ac:dyDescent="0.25">
      <c r="B46" s="2" t="s">
        <v>101</v>
      </c>
      <c r="C46" s="3" t="s">
        <v>100</v>
      </c>
      <c r="D46" s="3">
        <v>1</v>
      </c>
      <c r="E46" s="3">
        <v>24.51</v>
      </c>
      <c r="F46" s="5">
        <f>E46*D46</f>
        <v>24.51</v>
      </c>
      <c r="G46" s="1" t="s">
        <v>49</v>
      </c>
      <c r="H46" s="4">
        <v>6067</v>
      </c>
    </row>
    <row r="47" spans="2:8" x14ac:dyDescent="0.25">
      <c r="B47" s="2" t="s">
        <v>61</v>
      </c>
      <c r="C47" s="3" t="s">
        <v>4</v>
      </c>
      <c r="D47" s="3"/>
      <c r="E47" s="3"/>
      <c r="F47" s="6">
        <f>SUM(F45:F46)</f>
        <v>271.88</v>
      </c>
      <c r="G47" s="1"/>
      <c r="H47" s="4"/>
    </row>
    <row r="50" spans="2:8" x14ac:dyDescent="0.25">
      <c r="B50" s="293" t="s">
        <v>103</v>
      </c>
      <c r="C50" s="294"/>
      <c r="D50" s="294"/>
      <c r="E50" s="294"/>
      <c r="F50" s="294"/>
      <c r="G50" s="294"/>
      <c r="H50" s="295"/>
    </row>
    <row r="51" spans="2:8" ht="31.5" customHeight="1" x14ac:dyDescent="0.25">
      <c r="B51" s="296" t="s">
        <v>104</v>
      </c>
      <c r="C51" s="296"/>
      <c r="D51" s="296"/>
      <c r="E51" s="296"/>
      <c r="F51" s="296"/>
      <c r="G51" s="296"/>
      <c r="H51" s="296"/>
    </row>
    <row r="52" spans="2:8" x14ac:dyDescent="0.25">
      <c r="B52" s="243" t="s">
        <v>42</v>
      </c>
      <c r="C52" s="244" t="s">
        <v>33</v>
      </c>
      <c r="D52" s="244" t="s">
        <v>43</v>
      </c>
      <c r="E52" s="244" t="s">
        <v>44</v>
      </c>
      <c r="F52" s="244" t="s">
        <v>45</v>
      </c>
      <c r="G52" s="244" t="s">
        <v>46</v>
      </c>
      <c r="H52" s="244" t="s">
        <v>36</v>
      </c>
    </row>
    <row r="53" spans="2:8" x14ac:dyDescent="0.25">
      <c r="B53" s="2" t="s">
        <v>343</v>
      </c>
      <c r="C53" s="3" t="s">
        <v>48</v>
      </c>
      <c r="D53" s="3">
        <v>3</v>
      </c>
      <c r="E53" s="3">
        <v>48.44</v>
      </c>
      <c r="F53" s="5">
        <f>E53*D53</f>
        <v>145.32</v>
      </c>
      <c r="G53" s="1" t="s">
        <v>49</v>
      </c>
      <c r="H53" s="4" t="s">
        <v>342</v>
      </c>
    </row>
    <row r="54" spans="2:8" x14ac:dyDescent="0.25">
      <c r="B54" s="2" t="s">
        <v>91</v>
      </c>
      <c r="C54" s="3" t="s">
        <v>100</v>
      </c>
      <c r="D54" s="3">
        <v>6</v>
      </c>
      <c r="E54" s="3">
        <v>8.3699999999999992</v>
      </c>
      <c r="F54" s="5">
        <f>E54*D54</f>
        <v>50.22</v>
      </c>
      <c r="G54" s="1" t="s">
        <v>49</v>
      </c>
      <c r="H54" s="4">
        <v>87876</v>
      </c>
    </row>
    <row r="55" spans="2:8" x14ac:dyDescent="0.25">
      <c r="B55" s="2" t="s">
        <v>105</v>
      </c>
      <c r="C55" s="3" t="s">
        <v>106</v>
      </c>
      <c r="D55" s="3">
        <v>0.1</v>
      </c>
      <c r="E55" s="3">
        <v>1629.77</v>
      </c>
      <c r="F55" s="5">
        <f>E55*D55</f>
        <v>162.977</v>
      </c>
      <c r="G55" s="1" t="s">
        <v>49</v>
      </c>
      <c r="H55" s="4">
        <v>73346</v>
      </c>
    </row>
    <row r="56" spans="2:8" x14ac:dyDescent="0.25">
      <c r="B56" s="2" t="s">
        <v>92</v>
      </c>
      <c r="C56" s="3" t="s">
        <v>100</v>
      </c>
      <c r="D56" s="3">
        <v>6</v>
      </c>
      <c r="E56" s="3">
        <v>17.47</v>
      </c>
      <c r="F56" s="5">
        <f t="shared" ref="F56:F57" si="1">E56*D56</f>
        <v>104.82</v>
      </c>
      <c r="G56" s="1" t="s">
        <v>49</v>
      </c>
      <c r="H56" s="4">
        <v>84074</v>
      </c>
    </row>
    <row r="57" spans="2:8" ht="15" customHeight="1" x14ac:dyDescent="0.25">
      <c r="B57" s="238" t="s">
        <v>68</v>
      </c>
      <c r="C57" s="239" t="s">
        <v>100</v>
      </c>
      <c r="D57" s="239">
        <v>2.5</v>
      </c>
      <c r="E57" s="239">
        <v>33.590000000000003</v>
      </c>
      <c r="F57" s="240">
        <f t="shared" si="1"/>
        <v>83.975000000000009</v>
      </c>
      <c r="G57" s="241" t="s">
        <v>49</v>
      </c>
      <c r="H57" s="242">
        <v>87272</v>
      </c>
    </row>
    <row r="58" spans="2:8" x14ac:dyDescent="0.25">
      <c r="B58" s="2" t="s">
        <v>61</v>
      </c>
      <c r="C58" s="3" t="s">
        <v>100</v>
      </c>
      <c r="D58" s="3"/>
      <c r="E58" s="3"/>
      <c r="F58" s="6">
        <f>SUM(F53:F57)</f>
        <v>547.31200000000001</v>
      </c>
      <c r="G58" s="1"/>
      <c r="H58" s="4"/>
    </row>
    <row r="62" spans="2:8" x14ac:dyDescent="0.25">
      <c r="B62" s="293" t="s">
        <v>111</v>
      </c>
      <c r="C62" s="294"/>
      <c r="D62" s="294"/>
      <c r="E62" s="294"/>
      <c r="F62" s="294"/>
      <c r="G62" s="294"/>
      <c r="H62" s="295"/>
    </row>
    <row r="63" spans="2:8" x14ac:dyDescent="0.25">
      <c r="B63" s="296" t="s">
        <v>114</v>
      </c>
      <c r="C63" s="296"/>
      <c r="D63" s="296"/>
      <c r="E63" s="296"/>
      <c r="F63" s="296"/>
      <c r="G63" s="296"/>
      <c r="H63" s="296"/>
    </row>
    <row r="64" spans="2:8" x14ac:dyDescent="0.25">
      <c r="B64" s="243" t="s">
        <v>42</v>
      </c>
      <c r="C64" s="244" t="s">
        <v>33</v>
      </c>
      <c r="D64" s="244" t="s">
        <v>43</v>
      </c>
      <c r="E64" s="244" t="s">
        <v>44</v>
      </c>
      <c r="F64" s="244" t="s">
        <v>45</v>
      </c>
      <c r="G64" s="244" t="s">
        <v>46</v>
      </c>
      <c r="H64" s="244" t="s">
        <v>36</v>
      </c>
    </row>
    <row r="65" spans="2:8" ht="25.5" x14ac:dyDescent="0.25">
      <c r="B65" s="2" t="s">
        <v>84</v>
      </c>
      <c r="C65" s="3" t="s">
        <v>28</v>
      </c>
      <c r="D65" s="3">
        <v>1.5</v>
      </c>
      <c r="E65" s="3">
        <v>183.21</v>
      </c>
      <c r="F65" s="5">
        <f>E65*D65</f>
        <v>274.815</v>
      </c>
      <c r="G65" s="1" t="s">
        <v>49</v>
      </c>
      <c r="H65" s="4">
        <v>72120</v>
      </c>
    </row>
    <row r="66" spans="2:8" x14ac:dyDescent="0.25">
      <c r="B66" s="2" t="s">
        <v>112</v>
      </c>
      <c r="C66" s="3" t="s">
        <v>100</v>
      </c>
      <c r="D66" s="3">
        <v>1</v>
      </c>
      <c r="E66" s="3">
        <v>444.25</v>
      </c>
      <c r="F66" s="5">
        <f>E66*D66</f>
        <v>444.25</v>
      </c>
      <c r="G66" s="1" t="s">
        <v>49</v>
      </c>
      <c r="H66" s="4">
        <v>84885</v>
      </c>
    </row>
    <row r="67" spans="2:8" x14ac:dyDescent="0.25">
      <c r="B67" s="2" t="s">
        <v>61</v>
      </c>
      <c r="C67" s="3" t="s">
        <v>100</v>
      </c>
      <c r="D67" s="3"/>
      <c r="E67" s="3"/>
      <c r="F67" s="6">
        <f>SUM(F65:F66)</f>
        <v>719.06500000000005</v>
      </c>
      <c r="G67" s="1"/>
      <c r="H67" s="4"/>
    </row>
    <row r="70" spans="2:8" x14ac:dyDescent="0.25">
      <c r="B70" s="216"/>
      <c r="C70" s="168"/>
    </row>
    <row r="71" spans="2:8" x14ac:dyDescent="0.25">
      <c r="B71" s="214" t="s">
        <v>323</v>
      </c>
      <c r="C71" s="164"/>
    </row>
    <row r="72" spans="2:8" x14ac:dyDescent="0.25">
      <c r="B72" s="215" t="s">
        <v>324</v>
      </c>
      <c r="C72" s="164"/>
    </row>
    <row r="73" spans="2:8" x14ac:dyDescent="0.25">
      <c r="B73" s="215" t="s">
        <v>325</v>
      </c>
      <c r="C73" s="164"/>
    </row>
    <row r="74" spans="2:8" x14ac:dyDescent="0.25">
      <c r="B74" s="163"/>
      <c r="C74" s="164"/>
    </row>
    <row r="75" spans="2:8" ht="15.75" x14ac:dyDescent="0.25">
      <c r="B75" s="175" t="s">
        <v>326</v>
      </c>
      <c r="C75" s="164"/>
    </row>
    <row r="76" spans="2:8" x14ac:dyDescent="0.25">
      <c r="B76" s="163"/>
      <c r="C76" s="164"/>
    </row>
  </sheetData>
  <mergeCells count="13">
    <mergeCell ref="B5:I5"/>
    <mergeCell ref="B62:H62"/>
    <mergeCell ref="B63:H63"/>
    <mergeCell ref="B50:H50"/>
    <mergeCell ref="B51:H51"/>
    <mergeCell ref="B42:H42"/>
    <mergeCell ref="B43:H43"/>
    <mergeCell ref="B31:H31"/>
    <mergeCell ref="B7:H7"/>
    <mergeCell ref="B8:H8"/>
    <mergeCell ref="B19:H19"/>
    <mergeCell ref="B20:H20"/>
    <mergeCell ref="B30:H30"/>
  </mergeCells>
  <pageMargins left="0.511811024" right="0.511811024" top="0.78740157499999996" bottom="0.78740157499999996" header="0.31496062000000002" footer="0.31496062000000002"/>
  <pageSetup orientation="portrait" horizontalDpi="30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="83" zoomScaleNormal="83" workbookViewId="0">
      <selection activeCell="B53" sqref="B53"/>
    </sheetView>
  </sheetViews>
  <sheetFormatPr defaultRowHeight="15" x14ac:dyDescent="0.25"/>
  <cols>
    <col min="1" max="1" width="33.7109375" customWidth="1"/>
    <col min="2" max="2" width="44" bestFit="1" customWidth="1"/>
    <col min="3" max="3" width="15.7109375" bestFit="1" customWidth="1"/>
    <col min="5" max="5" width="11.42578125" bestFit="1" customWidth="1"/>
    <col min="7" max="7" width="12.85546875" bestFit="1" customWidth="1"/>
    <col min="9" max="9" width="12.5703125" bestFit="1" customWidth="1"/>
    <col min="11" max="11" width="12.85546875" bestFit="1" customWidth="1"/>
    <col min="13" max="13" width="14" bestFit="1" customWidth="1"/>
    <col min="15" max="15" width="14" bestFit="1" customWidth="1"/>
    <col min="17" max="17" width="11.85546875" bestFit="1" customWidth="1"/>
  </cols>
  <sheetData>
    <row r="1" spans="1:17" x14ac:dyDescent="0.25">
      <c r="A1" s="53" t="s">
        <v>191</v>
      </c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7" x14ac:dyDescent="0.25">
      <c r="A2" s="53" t="s">
        <v>192</v>
      </c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7" x14ac:dyDescent="0.25">
      <c r="A3" s="56"/>
      <c r="B3" s="56"/>
      <c r="C3" s="56"/>
      <c r="D3" s="56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7" x14ac:dyDescent="0.25">
      <c r="A4" s="58" t="s">
        <v>209</v>
      </c>
      <c r="B4" s="58"/>
      <c r="C4" s="58"/>
      <c r="D4" s="58"/>
      <c r="E4" s="58"/>
      <c r="F4" s="58"/>
      <c r="G4" s="57"/>
      <c r="H4" s="57"/>
      <c r="I4" s="57"/>
      <c r="J4" s="57"/>
      <c r="K4" s="57"/>
      <c r="L4" s="57"/>
      <c r="M4" s="57"/>
      <c r="N4" s="57"/>
      <c r="O4" s="57"/>
    </row>
    <row r="5" spans="1:17" x14ac:dyDescent="0.25">
      <c r="A5" s="59"/>
      <c r="B5" s="60"/>
      <c r="C5" s="61"/>
      <c r="D5" s="62" t="s">
        <v>193</v>
      </c>
      <c r="E5" s="62"/>
      <c r="F5" s="62" t="s">
        <v>194</v>
      </c>
      <c r="G5" s="62"/>
      <c r="H5" s="62" t="s">
        <v>195</v>
      </c>
      <c r="I5" s="62"/>
      <c r="J5" s="62" t="s">
        <v>196</v>
      </c>
      <c r="K5" s="62"/>
      <c r="L5" s="62" t="s">
        <v>197</v>
      </c>
      <c r="M5" s="62"/>
      <c r="N5" s="62" t="s">
        <v>198</v>
      </c>
      <c r="O5" s="62"/>
    </row>
    <row r="6" spans="1:17" x14ac:dyDescent="0.25">
      <c r="A6" s="62" t="s">
        <v>2</v>
      </c>
      <c r="B6" s="63" t="s">
        <v>199</v>
      </c>
      <c r="C6" s="64" t="s">
        <v>200</v>
      </c>
      <c r="D6" s="65" t="s">
        <v>201</v>
      </c>
      <c r="E6" s="65" t="s">
        <v>202</v>
      </c>
      <c r="F6" s="65" t="s">
        <v>201</v>
      </c>
      <c r="G6" s="65" t="s">
        <v>202</v>
      </c>
      <c r="H6" s="65" t="s">
        <v>201</v>
      </c>
      <c r="I6" s="65" t="s">
        <v>202</v>
      </c>
      <c r="J6" s="65" t="s">
        <v>201</v>
      </c>
      <c r="K6" s="65" t="s">
        <v>202</v>
      </c>
      <c r="L6" s="65" t="s">
        <v>201</v>
      </c>
      <c r="M6" s="65" t="s">
        <v>202</v>
      </c>
      <c r="N6" s="65" t="s">
        <v>201</v>
      </c>
      <c r="O6" s="65" t="s">
        <v>202</v>
      </c>
    </row>
    <row r="7" spans="1:17" x14ac:dyDescent="0.25">
      <c r="A7" s="66" t="s">
        <v>6</v>
      </c>
      <c r="B7" s="67" t="s">
        <v>203</v>
      </c>
      <c r="C7" s="68">
        <f>'Orçamento '!I7</f>
        <v>9139.732</v>
      </c>
      <c r="D7" s="88"/>
      <c r="E7" s="90"/>
      <c r="F7" s="88"/>
      <c r="G7" s="90"/>
      <c r="H7" s="88"/>
      <c r="I7" s="90"/>
      <c r="J7" s="88"/>
      <c r="K7" s="90"/>
      <c r="L7" s="88"/>
      <c r="M7" s="90"/>
      <c r="N7" s="88"/>
      <c r="O7" s="90"/>
    </row>
    <row r="8" spans="1:17" x14ac:dyDescent="0.25">
      <c r="A8" s="71"/>
      <c r="B8" s="72"/>
      <c r="C8" s="73"/>
      <c r="D8" s="69">
        <v>0.17</v>
      </c>
      <c r="E8" s="70">
        <f>D8*C7</f>
        <v>1553.7544400000002</v>
      </c>
      <c r="F8" s="69">
        <v>0.17</v>
      </c>
      <c r="G8" s="70">
        <f>C7*F8</f>
        <v>1553.7544400000002</v>
      </c>
      <c r="H8" s="69">
        <v>0.17</v>
      </c>
      <c r="I8" s="70">
        <f>C7*H8</f>
        <v>1553.7544400000002</v>
      </c>
      <c r="J8" s="69">
        <v>0.17</v>
      </c>
      <c r="K8" s="70">
        <f>C7*J8</f>
        <v>1553.7544400000002</v>
      </c>
      <c r="L8" s="69">
        <v>0.17</v>
      </c>
      <c r="M8" s="70">
        <f>C7*L8</f>
        <v>1553.7544400000002</v>
      </c>
      <c r="N8" s="69">
        <v>0.15</v>
      </c>
      <c r="O8" s="70">
        <f>C7*N8</f>
        <v>1370.9597999999999</v>
      </c>
      <c r="P8" s="113">
        <f>D8+F8+H8+J8+L8+N8</f>
        <v>1</v>
      </c>
      <c r="Q8" s="92">
        <f>E8+G8+I8+K8+M8+O8</f>
        <v>9139.7320000000018</v>
      </c>
    </row>
    <row r="9" spans="1:17" x14ac:dyDescent="0.25">
      <c r="A9" s="66" t="s">
        <v>13</v>
      </c>
      <c r="B9" s="67" t="s">
        <v>146</v>
      </c>
      <c r="C9" s="74">
        <f>'Orçamento '!I13</f>
        <v>3759.7612000000004</v>
      </c>
      <c r="D9" s="88"/>
      <c r="E9" s="90"/>
      <c r="F9" s="88"/>
      <c r="G9" s="90"/>
      <c r="H9" s="88"/>
      <c r="I9" s="90"/>
      <c r="J9" s="88"/>
      <c r="K9" s="90"/>
      <c r="L9" s="88"/>
      <c r="M9" s="90"/>
      <c r="N9" s="88"/>
      <c r="O9" s="90"/>
    </row>
    <row r="10" spans="1:17" x14ac:dyDescent="0.25">
      <c r="A10" s="71"/>
      <c r="B10" s="72"/>
      <c r="C10" s="73"/>
      <c r="D10" s="69">
        <v>0.25</v>
      </c>
      <c r="E10" s="70">
        <f>D10*C9</f>
        <v>939.94030000000009</v>
      </c>
      <c r="F10" s="69">
        <v>0.15</v>
      </c>
      <c r="G10" s="70">
        <f>F10*C9</f>
        <v>563.96418000000006</v>
      </c>
      <c r="H10" s="69">
        <v>0.15</v>
      </c>
      <c r="I10" s="70">
        <f>C9*H10</f>
        <v>563.96418000000006</v>
      </c>
      <c r="J10" s="69">
        <v>0.15</v>
      </c>
      <c r="K10" s="70">
        <f>C9*J10</f>
        <v>563.96418000000006</v>
      </c>
      <c r="L10" s="69">
        <v>0.15</v>
      </c>
      <c r="M10" s="70">
        <f>C9*L10</f>
        <v>563.96418000000006</v>
      </c>
      <c r="N10" s="69">
        <v>0.15</v>
      </c>
      <c r="O10" s="70">
        <f>C9*N10</f>
        <v>563.96418000000006</v>
      </c>
      <c r="P10" s="113">
        <f>D10+F10+H10+J10+L10+N10</f>
        <v>1</v>
      </c>
      <c r="Q10" s="92">
        <f>E10+G10+I10+K10+M10+O10</f>
        <v>3759.7611999999999</v>
      </c>
    </row>
    <row r="11" spans="1:17" x14ac:dyDescent="0.25">
      <c r="A11" s="66" t="s">
        <v>14</v>
      </c>
      <c r="B11" s="67" t="s">
        <v>62</v>
      </c>
      <c r="C11" s="74">
        <f>'Orçamento '!I23</f>
        <v>49744.674200000001</v>
      </c>
      <c r="D11" s="88"/>
      <c r="E11" s="90"/>
      <c r="F11" s="88"/>
      <c r="G11" s="90"/>
      <c r="H11" s="88"/>
      <c r="I11" s="90"/>
      <c r="J11" s="88"/>
      <c r="K11" s="90"/>
      <c r="L11" s="88"/>
      <c r="M11" s="90"/>
      <c r="N11" s="89"/>
      <c r="O11" s="91"/>
    </row>
    <row r="12" spans="1:17" x14ac:dyDescent="0.25">
      <c r="A12" s="71"/>
      <c r="B12" s="72"/>
      <c r="C12" s="73"/>
      <c r="D12" s="69">
        <v>0.2</v>
      </c>
      <c r="E12" s="70">
        <f>D12*$C$11</f>
        <v>9948.9348400000017</v>
      </c>
      <c r="F12" s="69">
        <v>0.2</v>
      </c>
      <c r="G12" s="70">
        <f>F12*$C$11</f>
        <v>9948.9348400000017</v>
      </c>
      <c r="H12" s="69">
        <v>0.2</v>
      </c>
      <c r="I12" s="70">
        <f>H12*$C$11</f>
        <v>9948.9348400000017</v>
      </c>
      <c r="J12" s="69">
        <v>0.2</v>
      </c>
      <c r="K12" s="70">
        <f>J12*$C$11</f>
        <v>9948.9348400000017</v>
      </c>
      <c r="L12" s="69">
        <v>0.2</v>
      </c>
      <c r="M12" s="70">
        <f>L12*$C$11</f>
        <v>9948.9348400000017</v>
      </c>
      <c r="N12" s="69"/>
      <c r="O12" s="70"/>
      <c r="P12" s="113">
        <f>D12+F12+H12+J12+L12+N12</f>
        <v>1</v>
      </c>
      <c r="Q12" s="92">
        <f>E12+G12+I12+K12+M12+O12</f>
        <v>49744.674200000009</v>
      </c>
    </row>
    <row r="13" spans="1:17" x14ac:dyDescent="0.25">
      <c r="A13" s="66" t="s">
        <v>204</v>
      </c>
      <c r="B13" s="67" t="s">
        <v>37</v>
      </c>
      <c r="C13" s="74">
        <f>'Orçamento '!I37</f>
        <v>21398.692800000004</v>
      </c>
      <c r="D13" s="69"/>
      <c r="E13" s="70"/>
      <c r="F13" s="90"/>
      <c r="G13" s="90"/>
      <c r="H13" s="88"/>
      <c r="I13" s="90"/>
      <c r="J13" s="88"/>
      <c r="K13" s="90"/>
      <c r="L13" s="88"/>
      <c r="M13" s="90"/>
      <c r="N13" s="88"/>
      <c r="O13" s="90"/>
    </row>
    <row r="14" spans="1:17" x14ac:dyDescent="0.25">
      <c r="A14" s="71"/>
      <c r="B14" s="72"/>
      <c r="C14" s="73"/>
      <c r="D14" s="69"/>
      <c r="E14" s="70"/>
      <c r="F14" s="69">
        <v>0.2</v>
      </c>
      <c r="G14" s="70">
        <f>F14*$C$13</f>
        <v>4279.7385600000007</v>
      </c>
      <c r="H14" s="69">
        <v>0.2</v>
      </c>
      <c r="I14" s="70">
        <f>H14*$C$13</f>
        <v>4279.7385600000007</v>
      </c>
      <c r="J14" s="69">
        <v>0.2</v>
      </c>
      <c r="K14" s="70">
        <f>J14*$C$13</f>
        <v>4279.7385600000007</v>
      </c>
      <c r="L14" s="69">
        <v>0.2</v>
      </c>
      <c r="M14" s="70">
        <f>L14*$C$13</f>
        <v>4279.7385600000007</v>
      </c>
      <c r="N14" s="69">
        <v>0.2</v>
      </c>
      <c r="O14" s="70">
        <f>N14*$C$13</f>
        <v>4279.7385600000007</v>
      </c>
      <c r="P14" s="113">
        <f>D14+F14+H14+J14+L14+N14</f>
        <v>1</v>
      </c>
      <c r="Q14" s="92">
        <f>E14+G14+I14+K14+M14+O14</f>
        <v>21398.692800000004</v>
      </c>
    </row>
    <row r="15" spans="1:17" x14ac:dyDescent="0.25">
      <c r="A15" s="66" t="s">
        <v>38</v>
      </c>
      <c r="B15" s="67" t="s">
        <v>183</v>
      </c>
      <c r="C15" s="74">
        <f>'Orçamento '!I43</f>
        <v>47881.679999999993</v>
      </c>
      <c r="D15" s="88"/>
      <c r="E15" s="90"/>
      <c r="F15" s="90"/>
      <c r="G15" s="90"/>
      <c r="H15" s="88"/>
      <c r="I15" s="90"/>
      <c r="J15" s="88"/>
      <c r="K15" s="90"/>
      <c r="L15" s="88"/>
      <c r="M15" s="90"/>
      <c r="N15" s="88"/>
      <c r="O15" s="90"/>
    </row>
    <row r="16" spans="1:17" x14ac:dyDescent="0.25">
      <c r="A16" s="71"/>
      <c r="B16" s="72"/>
      <c r="C16" s="73"/>
      <c r="D16" s="89">
        <v>0.17</v>
      </c>
      <c r="E16" s="70">
        <f>$C$15*D16</f>
        <v>8139.8855999999996</v>
      </c>
      <c r="F16" s="69">
        <v>0.17</v>
      </c>
      <c r="G16" s="70">
        <f>$C$15*F16</f>
        <v>8139.8855999999996</v>
      </c>
      <c r="H16" s="69">
        <v>0.17</v>
      </c>
      <c r="I16" s="70">
        <f>$C$15*H16</f>
        <v>8139.8855999999996</v>
      </c>
      <c r="J16" s="69">
        <v>0.17</v>
      </c>
      <c r="K16" s="70">
        <f>$C$15*J16</f>
        <v>8139.8855999999996</v>
      </c>
      <c r="L16" s="69">
        <v>0.17</v>
      </c>
      <c r="M16" s="70">
        <f>$C$15*L16</f>
        <v>8139.8855999999996</v>
      </c>
      <c r="N16" s="69">
        <v>0.15</v>
      </c>
      <c r="O16" s="70">
        <f>$C$15*N16</f>
        <v>7182.2519999999986</v>
      </c>
      <c r="P16" s="113">
        <f>D16+F16+H16+J16+L16+N16</f>
        <v>1</v>
      </c>
      <c r="Q16" s="92">
        <f>E16+G16+I16+K16+M16+O16</f>
        <v>47881.68</v>
      </c>
    </row>
    <row r="17" spans="1:17" x14ac:dyDescent="0.25">
      <c r="A17" s="66" t="s">
        <v>39</v>
      </c>
      <c r="B17" s="67" t="s">
        <v>83</v>
      </c>
      <c r="C17" s="75">
        <f>'Orçamento '!I48</f>
        <v>19377.409999999996</v>
      </c>
      <c r="D17" s="69"/>
      <c r="E17" s="70"/>
      <c r="F17" s="89"/>
      <c r="G17" s="91"/>
      <c r="H17" s="89"/>
      <c r="I17" s="91"/>
      <c r="J17" s="89"/>
      <c r="K17" s="91"/>
      <c r="L17" s="88"/>
      <c r="M17" s="90"/>
      <c r="N17" s="88"/>
      <c r="O17" s="90"/>
    </row>
    <row r="18" spans="1:17" x14ac:dyDescent="0.25">
      <c r="A18" s="71"/>
      <c r="B18" s="72"/>
      <c r="C18" s="73"/>
      <c r="D18" s="69"/>
      <c r="E18" s="70"/>
      <c r="F18" s="69"/>
      <c r="G18" s="70">
        <f>C17*F18</f>
        <v>0</v>
      </c>
      <c r="H18" s="69"/>
      <c r="I18" s="69"/>
      <c r="J18" s="69"/>
      <c r="K18" s="70"/>
      <c r="L18" s="69">
        <v>0.5</v>
      </c>
      <c r="M18" s="70">
        <f>L18*C17</f>
        <v>9688.7049999999981</v>
      </c>
      <c r="N18" s="69">
        <v>0.5</v>
      </c>
      <c r="O18" s="70">
        <f>N18*C17</f>
        <v>9688.7049999999981</v>
      </c>
      <c r="P18" s="113">
        <f>D18+F18+H18+J18+L18+N18</f>
        <v>1</v>
      </c>
      <c r="Q18" s="92">
        <f>E18+G18+I18+K18+M18+O18</f>
        <v>19377.409999999996</v>
      </c>
    </row>
    <row r="19" spans="1:17" x14ac:dyDescent="0.25">
      <c r="A19" s="66" t="s">
        <v>69</v>
      </c>
      <c r="B19" s="67" t="s">
        <v>150</v>
      </c>
      <c r="C19" s="74">
        <f>'Orçamento '!I75</f>
        <v>36488.996400000004</v>
      </c>
      <c r="D19" s="88"/>
      <c r="E19" s="90"/>
      <c r="F19" s="88"/>
      <c r="G19" s="90"/>
      <c r="H19" s="88"/>
      <c r="I19" s="90"/>
      <c r="J19" s="88"/>
      <c r="K19" s="90"/>
      <c r="L19" s="69"/>
      <c r="M19" s="70"/>
      <c r="N19" s="69"/>
      <c r="O19" s="70"/>
    </row>
    <row r="20" spans="1:17" x14ac:dyDescent="0.25">
      <c r="A20" s="71"/>
      <c r="B20" s="72"/>
      <c r="C20" s="73"/>
      <c r="D20" s="69">
        <v>0.25</v>
      </c>
      <c r="E20" s="70">
        <f>C19*D20</f>
        <v>9122.2491000000009</v>
      </c>
      <c r="F20" s="69">
        <v>0.25</v>
      </c>
      <c r="G20" s="70">
        <f>C19*F20</f>
        <v>9122.2491000000009</v>
      </c>
      <c r="H20" s="69">
        <v>0.25</v>
      </c>
      <c r="I20" s="70">
        <f>H20*C19</f>
        <v>9122.2491000000009</v>
      </c>
      <c r="J20" s="69">
        <v>0.25</v>
      </c>
      <c r="K20" s="70">
        <f>J20*C19</f>
        <v>9122.2491000000009</v>
      </c>
      <c r="L20" s="69"/>
      <c r="M20" s="70"/>
      <c r="N20" s="69"/>
      <c r="O20" s="70"/>
      <c r="P20" s="113">
        <f>D20+F20+H20+J20+L20+N20</f>
        <v>1</v>
      </c>
      <c r="Q20" s="92">
        <f>E20+G20+I20+K20+M20+O20</f>
        <v>36488.996400000004</v>
      </c>
    </row>
    <row r="21" spans="1:17" x14ac:dyDescent="0.25">
      <c r="A21" s="66" t="s">
        <v>73</v>
      </c>
      <c r="B21" s="67" t="s">
        <v>151</v>
      </c>
      <c r="C21" s="75">
        <f>'Orçamento '!I80</f>
        <v>1174.3957</v>
      </c>
      <c r="D21" s="69"/>
      <c r="E21" s="70"/>
      <c r="F21" s="70"/>
      <c r="G21" s="70"/>
      <c r="H21" s="70"/>
      <c r="I21" s="70"/>
      <c r="J21" s="70"/>
      <c r="K21" s="70"/>
      <c r="L21" s="70"/>
      <c r="M21" s="70"/>
      <c r="N21" s="90"/>
      <c r="O21" s="90"/>
    </row>
    <row r="22" spans="1:17" x14ac:dyDescent="0.25">
      <c r="A22" s="71"/>
      <c r="B22" s="72"/>
      <c r="C22" s="73"/>
      <c r="D22" s="69"/>
      <c r="E22" s="70"/>
      <c r="F22" s="69"/>
      <c r="G22" s="70"/>
      <c r="H22" s="69"/>
      <c r="I22" s="70"/>
      <c r="J22" s="69"/>
      <c r="K22" s="70"/>
      <c r="L22" s="69"/>
      <c r="M22" s="70"/>
      <c r="N22" s="69">
        <v>1</v>
      </c>
      <c r="O22" s="70">
        <f>N22*C21</f>
        <v>1174.3957</v>
      </c>
      <c r="P22" s="113">
        <f>D22+F22+H22+J22+L22+N22</f>
        <v>1</v>
      </c>
      <c r="Q22" s="92">
        <f>E22+G22+I22+K22+M22+O22</f>
        <v>1174.3957</v>
      </c>
    </row>
    <row r="23" spans="1:17" x14ac:dyDescent="0.25">
      <c r="A23" s="66" t="s">
        <v>75</v>
      </c>
      <c r="B23" s="67" t="s">
        <v>154</v>
      </c>
      <c r="C23" s="74">
        <f>'Orçamento '!I83</f>
        <v>10730.3406</v>
      </c>
      <c r="D23" s="69"/>
      <c r="E23" s="70"/>
      <c r="F23" s="69"/>
      <c r="G23" s="70"/>
      <c r="H23" s="90"/>
      <c r="I23" s="90"/>
      <c r="J23" s="90"/>
      <c r="K23" s="90"/>
      <c r="L23" s="90"/>
      <c r="M23" s="90"/>
      <c r="N23" s="90"/>
      <c r="O23" s="90"/>
    </row>
    <row r="24" spans="1:17" x14ac:dyDescent="0.25">
      <c r="A24" s="76"/>
      <c r="B24" s="77"/>
      <c r="C24" s="78"/>
      <c r="D24" s="79"/>
      <c r="E24" s="80"/>
      <c r="F24" s="79"/>
      <c r="G24" s="80"/>
      <c r="H24" s="79">
        <v>0.25</v>
      </c>
      <c r="I24" s="80">
        <f>C23*H24</f>
        <v>2682.5851499999999</v>
      </c>
      <c r="J24" s="79">
        <v>0.25</v>
      </c>
      <c r="K24" s="70">
        <f>J24*C23</f>
        <v>2682.5851499999999</v>
      </c>
      <c r="L24" s="79">
        <v>0.25</v>
      </c>
      <c r="M24" s="70">
        <f>L24*C23</f>
        <v>2682.5851499999999</v>
      </c>
      <c r="N24" s="79">
        <v>0.25</v>
      </c>
      <c r="O24" s="70">
        <f>N24*C23</f>
        <v>2682.5851499999999</v>
      </c>
      <c r="P24" s="113">
        <f>D24+F24+H24+J24+L24+N24</f>
        <v>1</v>
      </c>
      <c r="Q24" s="92">
        <f>E24+G24+I24+K24+M24+O24</f>
        <v>10730.3406</v>
      </c>
    </row>
    <row r="25" spans="1:17" x14ac:dyDescent="0.25">
      <c r="A25" s="66" t="s">
        <v>79</v>
      </c>
      <c r="B25" s="67" t="s">
        <v>157</v>
      </c>
      <c r="C25" s="74">
        <f>'Orçamento '!I88</f>
        <v>1911.96</v>
      </c>
      <c r="D25" s="88"/>
      <c r="E25" s="90"/>
      <c r="F25" s="69"/>
      <c r="G25" s="70"/>
      <c r="H25" s="69"/>
      <c r="I25" s="70"/>
      <c r="J25" s="69"/>
      <c r="K25" s="70"/>
      <c r="L25" s="69"/>
      <c r="M25" s="70"/>
      <c r="N25" s="69"/>
      <c r="O25" s="70"/>
    </row>
    <row r="26" spans="1:17" x14ac:dyDescent="0.25">
      <c r="A26" s="71"/>
      <c r="B26" s="72"/>
      <c r="C26" s="73"/>
      <c r="D26" s="69">
        <v>1</v>
      </c>
      <c r="E26" s="70">
        <f>C25*D26</f>
        <v>1911.96</v>
      </c>
      <c r="F26" s="69"/>
      <c r="G26" s="70"/>
      <c r="H26" s="69"/>
      <c r="I26" s="70"/>
      <c r="J26" s="69"/>
      <c r="K26" s="70"/>
      <c r="L26" s="69"/>
      <c r="M26" s="70"/>
      <c r="N26" s="69"/>
      <c r="O26" s="70"/>
      <c r="P26" s="113">
        <f>D26+F26+H26+J26+L26+N26</f>
        <v>1</v>
      </c>
      <c r="Q26" s="92">
        <f>E26+G26+I26+K26+M26+O26</f>
        <v>1911.96</v>
      </c>
    </row>
    <row r="27" spans="1:17" x14ac:dyDescent="0.25">
      <c r="A27" s="66" t="s">
        <v>158</v>
      </c>
      <c r="B27" s="67" t="s">
        <v>169</v>
      </c>
      <c r="C27" s="74">
        <f>'Orçamento '!I93</f>
        <v>37634.676000000007</v>
      </c>
      <c r="D27" s="69"/>
      <c r="E27" s="70"/>
      <c r="F27" s="70"/>
      <c r="G27" s="70"/>
      <c r="H27" s="69"/>
      <c r="I27" s="70"/>
      <c r="J27" s="88"/>
      <c r="K27" s="90"/>
      <c r="L27" s="88"/>
      <c r="M27" s="90"/>
      <c r="N27" s="88"/>
      <c r="O27" s="90"/>
    </row>
    <row r="28" spans="1:17" x14ac:dyDescent="0.25">
      <c r="A28" s="71"/>
      <c r="B28" s="72"/>
      <c r="C28" s="73"/>
      <c r="D28" s="69"/>
      <c r="E28" s="70"/>
      <c r="F28" s="69"/>
      <c r="G28" s="70"/>
      <c r="H28" s="69"/>
      <c r="I28" s="70"/>
      <c r="J28" s="69">
        <v>0.34</v>
      </c>
      <c r="K28" s="70">
        <f>C27*J28</f>
        <v>12795.789840000003</v>
      </c>
      <c r="L28" s="69">
        <v>0.34</v>
      </c>
      <c r="M28" s="70">
        <f>L28*C27</f>
        <v>12795.789840000003</v>
      </c>
      <c r="N28" s="69">
        <v>0.32</v>
      </c>
      <c r="O28" s="70">
        <f>N28*C27</f>
        <v>12043.096320000002</v>
      </c>
      <c r="P28" s="113">
        <f>D28+F28+H28+J28+L28+N28</f>
        <v>1</v>
      </c>
      <c r="Q28" s="92">
        <f>E28+G28+I28+K28+M28+O28</f>
        <v>37634.676000000007</v>
      </c>
    </row>
    <row r="29" spans="1:17" x14ac:dyDescent="0.25">
      <c r="A29" s="66" t="s">
        <v>166</v>
      </c>
      <c r="B29" s="67" t="s">
        <v>170</v>
      </c>
      <c r="C29" s="74">
        <f>'Orçamento '!I106</f>
        <v>243.04000000000002</v>
      </c>
      <c r="D29" s="69"/>
      <c r="E29" s="70"/>
      <c r="F29" s="70"/>
      <c r="G29" s="70"/>
      <c r="H29" s="69"/>
      <c r="I29" s="70"/>
      <c r="J29" s="69"/>
      <c r="K29" s="70"/>
      <c r="L29" s="88"/>
      <c r="M29" s="90"/>
      <c r="N29" s="88"/>
      <c r="O29" s="90"/>
    </row>
    <row r="30" spans="1:17" x14ac:dyDescent="0.25">
      <c r="A30" s="71"/>
      <c r="B30" s="72"/>
      <c r="C30" s="73"/>
      <c r="D30" s="69"/>
      <c r="E30" s="70"/>
      <c r="F30" s="69"/>
      <c r="G30" s="70"/>
      <c r="H30" s="69"/>
      <c r="I30" s="70"/>
      <c r="J30" s="69"/>
      <c r="K30" s="70"/>
      <c r="L30" s="69">
        <v>0.5</v>
      </c>
      <c r="M30" s="70">
        <f>L30*C29</f>
        <v>121.52000000000001</v>
      </c>
      <c r="N30" s="69">
        <v>0.5</v>
      </c>
      <c r="O30" s="70">
        <f>N30*C29</f>
        <v>121.52000000000001</v>
      </c>
      <c r="P30" s="113">
        <f>D30+F30+H30+J30+L30+N30</f>
        <v>1</v>
      </c>
      <c r="Q30" s="92">
        <f>E30+G30+I30+K30+M30+O30</f>
        <v>243.04000000000002</v>
      </c>
    </row>
    <row r="31" spans="1:17" x14ac:dyDescent="0.25">
      <c r="A31" s="66" t="s">
        <v>184</v>
      </c>
      <c r="B31" s="67" t="s">
        <v>207</v>
      </c>
      <c r="C31" s="74">
        <f>'Orçamento '!I110</f>
        <v>2392.11</v>
      </c>
      <c r="D31" s="69"/>
      <c r="E31" s="70"/>
      <c r="F31" s="69"/>
      <c r="G31" s="70"/>
      <c r="H31" s="69"/>
      <c r="I31" s="70"/>
      <c r="J31" s="69"/>
      <c r="K31" s="70"/>
      <c r="L31" s="69"/>
      <c r="M31" s="70"/>
      <c r="N31" s="88"/>
      <c r="O31" s="90"/>
    </row>
    <row r="32" spans="1:17" x14ac:dyDescent="0.25">
      <c r="A32" s="71"/>
      <c r="B32" s="72"/>
      <c r="C32" s="73"/>
      <c r="D32" s="69"/>
      <c r="E32" s="70"/>
      <c r="F32" s="69"/>
      <c r="G32" s="70"/>
      <c r="H32" s="69"/>
      <c r="I32" s="70"/>
      <c r="J32" s="69"/>
      <c r="K32" s="70"/>
      <c r="L32" s="69"/>
      <c r="M32" s="70"/>
      <c r="N32" s="69">
        <v>1</v>
      </c>
      <c r="O32" s="70">
        <f>C31*N32</f>
        <v>2392.11</v>
      </c>
      <c r="P32" s="113">
        <f>D32+F32+H32+J32+L32+N32</f>
        <v>1</v>
      </c>
      <c r="Q32" s="92">
        <f>E32+G32+I32+K32+M32+O32</f>
        <v>2392.11</v>
      </c>
    </row>
    <row r="33" spans="1:17" x14ac:dyDescent="0.25">
      <c r="A33" s="66" t="s">
        <v>205</v>
      </c>
      <c r="B33" s="67" t="s">
        <v>267</v>
      </c>
      <c r="C33" s="74">
        <f>'Orçamento '!I115</f>
        <v>89002.62</v>
      </c>
      <c r="D33" s="88"/>
      <c r="E33" s="90"/>
      <c r="F33" s="88"/>
      <c r="G33" s="90"/>
      <c r="H33" s="88"/>
      <c r="I33" s="90"/>
      <c r="J33" s="69"/>
      <c r="K33" s="70"/>
      <c r="L33" s="69"/>
      <c r="M33" s="70"/>
      <c r="N33" s="69"/>
      <c r="O33" s="70"/>
    </row>
    <row r="34" spans="1:17" x14ac:dyDescent="0.25">
      <c r="A34" s="71"/>
      <c r="B34" s="72"/>
      <c r="C34" s="73"/>
      <c r="D34" s="69">
        <v>0.33</v>
      </c>
      <c r="E34" s="70">
        <f>C33*D34</f>
        <v>29370.864600000001</v>
      </c>
      <c r="F34" s="69">
        <v>0.33</v>
      </c>
      <c r="G34" s="70">
        <f>C33*F34</f>
        <v>29370.864600000001</v>
      </c>
      <c r="H34" s="69">
        <v>0.34</v>
      </c>
      <c r="I34" s="70">
        <f>C33*H34</f>
        <v>30260.890800000001</v>
      </c>
      <c r="J34" s="69"/>
      <c r="K34" s="70"/>
      <c r="L34" s="69"/>
      <c r="M34" s="70"/>
      <c r="N34" s="69"/>
      <c r="O34" s="70"/>
      <c r="P34" s="113">
        <f>D34+F34+H34+J34+L34+N34</f>
        <v>1</v>
      </c>
      <c r="Q34" s="92">
        <f>E34+G34+I34+K34+M34+O34</f>
        <v>89002.62</v>
      </c>
    </row>
    <row r="35" spans="1:17" x14ac:dyDescent="0.25">
      <c r="A35" s="66" t="s">
        <v>206</v>
      </c>
      <c r="B35" s="173" t="s">
        <v>338</v>
      </c>
      <c r="C35" s="74">
        <f>'Orçamento '!I119</f>
        <v>28547.599999999999</v>
      </c>
      <c r="D35" s="69"/>
      <c r="E35" s="70"/>
      <c r="F35" s="70"/>
      <c r="G35" s="70"/>
      <c r="H35" s="70"/>
      <c r="I35" s="70"/>
      <c r="J35" s="90"/>
      <c r="K35" s="90"/>
      <c r="L35" s="90"/>
      <c r="M35" s="90"/>
      <c r="N35" s="90"/>
      <c r="O35" s="90"/>
    </row>
    <row r="36" spans="1:17" x14ac:dyDescent="0.25">
      <c r="A36" s="71"/>
      <c r="B36" s="72"/>
      <c r="C36" s="73"/>
      <c r="D36" s="69"/>
      <c r="E36" s="70"/>
      <c r="F36" s="69"/>
      <c r="G36" s="70"/>
      <c r="H36" s="69"/>
      <c r="I36" s="70"/>
      <c r="J36" s="69">
        <v>0.33</v>
      </c>
      <c r="K36" s="70">
        <f>C35*J36</f>
        <v>9420.7080000000005</v>
      </c>
      <c r="L36" s="69">
        <v>0.33</v>
      </c>
      <c r="M36" s="70">
        <f>C35*L36</f>
        <v>9420.7080000000005</v>
      </c>
      <c r="N36" s="69">
        <v>0.34</v>
      </c>
      <c r="O36" s="70">
        <f>C35*N36</f>
        <v>9706.1840000000011</v>
      </c>
      <c r="P36" s="113">
        <f>D36+F36+H36+J36+L36+N36</f>
        <v>1</v>
      </c>
      <c r="Q36" s="92">
        <f>E36+G36+I36+K36+M36+O36</f>
        <v>28547.600000000002</v>
      </c>
    </row>
    <row r="37" spans="1:17" x14ac:dyDescent="0.25">
      <c r="A37" s="225" t="s">
        <v>320</v>
      </c>
      <c r="B37" s="226"/>
      <c r="C37" s="227">
        <f>SUM(C7:C36)</f>
        <v>359427.68889999995</v>
      </c>
      <c r="D37" s="297">
        <f>E39/$C$39</f>
        <v>0.16967971796120579</v>
      </c>
      <c r="E37" s="227">
        <f>SUM(E8:E36)</f>
        <v>60987.588880000003</v>
      </c>
      <c r="F37" s="297">
        <f>G39/$C$39</f>
        <v>0.17522131228326746</v>
      </c>
      <c r="G37" s="227">
        <f>SUM(G7:G36)</f>
        <v>62979.391320000002</v>
      </c>
      <c r="H37" s="297">
        <f>I39/$C$39</f>
        <v>0.18516103440354623</v>
      </c>
      <c r="I37" s="227">
        <f>SUM(I7:I36)</f>
        <v>66552.002670000002</v>
      </c>
      <c r="J37" s="297">
        <f>K39/$C$39</f>
        <v>0.16277991795528587</v>
      </c>
      <c r="K37" s="227">
        <f>SUM(K7:K36)</f>
        <v>58507.609710000004</v>
      </c>
      <c r="L37" s="297">
        <f>M39/$C$39</f>
        <v>0.16469400504775639</v>
      </c>
      <c r="M37" s="227">
        <f>SUM(M7:M36)</f>
        <v>59195.585609999995</v>
      </c>
      <c r="N37" s="297">
        <f>O39/$C$39</f>
        <v>0.14246401234893846</v>
      </c>
      <c r="O37" s="227">
        <f>SUM(O7:O36)</f>
        <v>51205.510710000002</v>
      </c>
    </row>
    <row r="38" spans="1:17" x14ac:dyDescent="0.25">
      <c r="A38" s="225" t="s">
        <v>321</v>
      </c>
      <c r="B38" s="226"/>
      <c r="C38" s="227">
        <f>C37*0.27</f>
        <v>97045.476002999989</v>
      </c>
      <c r="D38" s="298"/>
      <c r="E38" s="227">
        <f>E37*0.27</f>
        <v>16466.648997600001</v>
      </c>
      <c r="F38" s="298"/>
      <c r="G38" s="227">
        <f t="shared" ref="G38" si="0">G37*0.27</f>
        <v>17004.435656400001</v>
      </c>
      <c r="H38" s="298"/>
      <c r="I38" s="227">
        <f t="shared" ref="I38" si="1">I37*0.27</f>
        <v>17969.0407209</v>
      </c>
      <c r="J38" s="298"/>
      <c r="K38" s="227">
        <f t="shared" ref="K38" si="2">K37*0.27</f>
        <v>15797.054621700003</v>
      </c>
      <c r="L38" s="298"/>
      <c r="M38" s="227">
        <f t="shared" ref="M38" si="3">M37*0.27</f>
        <v>15982.808114699999</v>
      </c>
      <c r="N38" s="298"/>
      <c r="O38" s="227">
        <f t="shared" ref="O38" si="4">O37*0.27</f>
        <v>13825.487891700002</v>
      </c>
    </row>
    <row r="39" spans="1:17" x14ac:dyDescent="0.25">
      <c r="A39" s="228" t="s">
        <v>322</v>
      </c>
      <c r="B39" s="226"/>
      <c r="C39" s="227">
        <f>C37+C38</f>
        <v>456473.16490299994</v>
      </c>
      <c r="D39" s="299"/>
      <c r="E39" s="227">
        <f>SUM(E37:E38)</f>
        <v>77454.237877600011</v>
      </c>
      <c r="F39" s="299"/>
      <c r="G39" s="227">
        <f t="shared" ref="G39" si="5">SUM(G37:G38)</f>
        <v>79983.8269764</v>
      </c>
      <c r="H39" s="299"/>
      <c r="I39" s="227">
        <f t="shared" ref="I39" si="6">SUM(I37:I38)</f>
        <v>84521.043390899998</v>
      </c>
      <c r="J39" s="299"/>
      <c r="K39" s="227">
        <f t="shared" ref="K39" si="7">SUM(K37:K38)</f>
        <v>74304.664331700013</v>
      </c>
      <c r="L39" s="299"/>
      <c r="M39" s="227">
        <f t="shared" ref="M39" si="8">SUM(M37:M38)</f>
        <v>75178.393724699999</v>
      </c>
      <c r="N39" s="299"/>
      <c r="O39" s="227">
        <f t="shared" ref="O39" si="9">SUM(O37:O38)</f>
        <v>65030.998601700005</v>
      </c>
    </row>
    <row r="40" spans="1:17" x14ac:dyDescent="0.25">
      <c r="A40" s="228" t="s">
        <v>208</v>
      </c>
      <c r="B40" s="228"/>
      <c r="C40" s="227"/>
      <c r="D40" s="229">
        <f>D37</f>
        <v>0.16967971796120579</v>
      </c>
      <c r="E40" s="227">
        <f>E39</f>
        <v>77454.237877600011</v>
      </c>
      <c r="F40" s="230">
        <f>F37+D40</f>
        <v>0.34490103024447327</v>
      </c>
      <c r="G40" s="227">
        <f>G39+E40</f>
        <v>157438.064854</v>
      </c>
      <c r="H40" s="230">
        <f>H37+F40</f>
        <v>0.53006206464801953</v>
      </c>
      <c r="I40" s="227">
        <f>I39+G40</f>
        <v>241959.10824490001</v>
      </c>
      <c r="J40" s="230">
        <f>J37+H40</f>
        <v>0.69284198260330543</v>
      </c>
      <c r="K40" s="227">
        <f>K39+I40</f>
        <v>316263.77257660002</v>
      </c>
      <c r="L40" s="230">
        <f>L37+J40</f>
        <v>0.85753598765106176</v>
      </c>
      <c r="M40" s="227">
        <f>M39+K40</f>
        <v>391442.16630130005</v>
      </c>
      <c r="N40" s="230">
        <f>N37+L40</f>
        <v>1.0000000000000002</v>
      </c>
      <c r="O40" s="227">
        <f>O39+M40</f>
        <v>456473.16490300006</v>
      </c>
    </row>
    <row r="43" spans="1:17" x14ac:dyDescent="0.25">
      <c r="B43" s="216"/>
    </row>
    <row r="44" spans="1:17" x14ac:dyDescent="0.25">
      <c r="B44" s="214" t="s">
        <v>323</v>
      </c>
    </row>
    <row r="45" spans="1:17" x14ac:dyDescent="0.25">
      <c r="B45" s="215" t="s">
        <v>324</v>
      </c>
    </row>
    <row r="46" spans="1:17" x14ac:dyDescent="0.25">
      <c r="B46" s="215" t="s">
        <v>325</v>
      </c>
    </row>
    <row r="47" spans="1:17" x14ac:dyDescent="0.25">
      <c r="B47" s="163"/>
    </row>
    <row r="48" spans="1:17" ht="15.75" x14ac:dyDescent="0.25">
      <c r="B48" s="175" t="s">
        <v>326</v>
      </c>
    </row>
    <row r="49" spans="2:2" x14ac:dyDescent="0.25">
      <c r="B49" s="163"/>
    </row>
  </sheetData>
  <mergeCells count="6">
    <mergeCell ref="N37:N39"/>
    <mergeCell ref="D37:D39"/>
    <mergeCell ref="F37:F39"/>
    <mergeCell ref="H37:H39"/>
    <mergeCell ref="J37:J39"/>
    <mergeCell ref="L37:L3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13" workbookViewId="0">
      <selection activeCell="F21" sqref="F21"/>
    </sheetView>
  </sheetViews>
  <sheetFormatPr defaultRowHeight="15" x14ac:dyDescent="0.25"/>
  <cols>
    <col min="1" max="1" width="1.7109375" customWidth="1"/>
    <col min="2" max="2" width="6.140625" bestFit="1" customWidth="1"/>
    <col min="3" max="3" width="81.140625" customWidth="1"/>
    <col min="4" max="4" width="12.140625" bestFit="1" customWidth="1"/>
    <col min="5" max="5" width="14.5703125" customWidth="1"/>
    <col min="7" max="7" width="7.140625" bestFit="1" customWidth="1"/>
    <col min="8" max="8" width="11.7109375" bestFit="1" customWidth="1"/>
    <col min="9" max="9" width="12.7109375" bestFit="1" customWidth="1"/>
    <col min="10" max="10" width="9" bestFit="1" customWidth="1"/>
  </cols>
  <sheetData>
    <row r="1" spans="2:9" x14ac:dyDescent="0.25">
      <c r="B1" s="12" t="s">
        <v>0</v>
      </c>
      <c r="C1" s="13"/>
      <c r="D1" s="13"/>
      <c r="E1" s="13"/>
      <c r="F1" s="14"/>
      <c r="G1" s="15"/>
      <c r="H1" s="16"/>
      <c r="I1" s="16"/>
    </row>
    <row r="2" spans="2:9" x14ac:dyDescent="0.25">
      <c r="B2" s="17"/>
      <c r="C2" s="13"/>
      <c r="D2" s="13"/>
      <c r="E2" s="13"/>
      <c r="F2" s="16"/>
      <c r="G2" s="16"/>
      <c r="H2" s="16"/>
      <c r="I2" s="16"/>
    </row>
    <row r="3" spans="2:9" x14ac:dyDescent="0.25">
      <c r="B3" s="258" t="s">
        <v>217</v>
      </c>
      <c r="C3" s="258"/>
      <c r="D3" s="258"/>
      <c r="E3" s="258"/>
      <c r="F3" s="258"/>
      <c r="G3" s="258"/>
      <c r="H3" s="258"/>
      <c r="I3" s="258"/>
    </row>
    <row r="4" spans="2:9" x14ac:dyDescent="0.25">
      <c r="B4" s="154"/>
      <c r="C4" s="154"/>
      <c r="D4" s="154"/>
      <c r="E4" s="154"/>
      <c r="F4" s="154"/>
      <c r="G4" s="154"/>
      <c r="H4" s="154"/>
      <c r="I4" s="154"/>
    </row>
    <row r="5" spans="2:9" x14ac:dyDescent="0.25">
      <c r="B5" s="26" t="s">
        <v>206</v>
      </c>
      <c r="C5" s="31" t="s">
        <v>327</v>
      </c>
      <c r="D5" s="31" t="s">
        <v>271</v>
      </c>
      <c r="E5" s="31" t="s">
        <v>32</v>
      </c>
      <c r="F5" s="31" t="s">
        <v>328</v>
      </c>
      <c r="G5" s="31" t="s">
        <v>329</v>
      </c>
      <c r="H5" s="31" t="s">
        <v>330</v>
      </c>
      <c r="I5" s="31" t="s">
        <v>45</v>
      </c>
    </row>
    <row r="6" spans="2:9" ht="45" customHeight="1" x14ac:dyDescent="0.25">
      <c r="B6" s="22" t="s">
        <v>292</v>
      </c>
      <c r="C6" s="7" t="s">
        <v>305</v>
      </c>
      <c r="D6" s="7" t="s">
        <v>318</v>
      </c>
      <c r="E6" s="174" t="s">
        <v>319</v>
      </c>
      <c r="F6" s="35" t="s">
        <v>9</v>
      </c>
      <c r="G6" s="155">
        <v>24</v>
      </c>
      <c r="H6" s="156">
        <v>290</v>
      </c>
      <c r="I6" s="23">
        <f t="shared" ref="I6:I16" si="0">G6*H6</f>
        <v>6960</v>
      </c>
    </row>
    <row r="7" spans="2:9" ht="43.5" x14ac:dyDescent="0.25">
      <c r="B7" s="22" t="s">
        <v>293</v>
      </c>
      <c r="C7" s="157" t="s">
        <v>306</v>
      </c>
      <c r="D7" s="7" t="s">
        <v>318</v>
      </c>
      <c r="E7" s="174" t="s">
        <v>319</v>
      </c>
      <c r="F7" s="35" t="s">
        <v>9</v>
      </c>
      <c r="G7" s="158">
        <v>1</v>
      </c>
      <c r="H7" s="156">
        <v>1700</v>
      </c>
      <c r="I7" s="23">
        <f t="shared" si="0"/>
        <v>1700</v>
      </c>
    </row>
    <row r="8" spans="2:9" ht="43.5" x14ac:dyDescent="0.25">
      <c r="B8" s="22" t="s">
        <v>294</v>
      </c>
      <c r="C8" s="157" t="s">
        <v>307</v>
      </c>
      <c r="D8" s="7" t="s">
        <v>318</v>
      </c>
      <c r="E8" s="174" t="s">
        <v>319</v>
      </c>
      <c r="F8" s="35" t="s">
        <v>9</v>
      </c>
      <c r="G8" s="158">
        <v>24</v>
      </c>
      <c r="H8" s="156">
        <v>39.9</v>
      </c>
      <c r="I8" s="23">
        <f t="shared" si="0"/>
        <v>957.59999999999991</v>
      </c>
    </row>
    <row r="9" spans="2:9" ht="43.5" x14ac:dyDescent="0.25">
      <c r="B9" s="22" t="s">
        <v>295</v>
      </c>
      <c r="C9" s="157" t="s">
        <v>308</v>
      </c>
      <c r="D9" s="7" t="s">
        <v>318</v>
      </c>
      <c r="E9" s="174" t="s">
        <v>319</v>
      </c>
      <c r="F9" s="11" t="s">
        <v>24</v>
      </c>
      <c r="G9" s="158">
        <v>40</v>
      </c>
      <c r="H9" s="156">
        <v>20</v>
      </c>
      <c r="I9" s="23">
        <f t="shared" si="0"/>
        <v>800</v>
      </c>
    </row>
    <row r="10" spans="2:9" ht="44.25" customHeight="1" x14ac:dyDescent="0.25">
      <c r="B10" s="22" t="s">
        <v>296</v>
      </c>
      <c r="C10" s="157" t="s">
        <v>309</v>
      </c>
      <c r="D10" s="7" t="s">
        <v>318</v>
      </c>
      <c r="E10" s="174" t="s">
        <v>319</v>
      </c>
      <c r="F10" s="35" t="s">
        <v>24</v>
      </c>
      <c r="G10" s="158">
        <v>17</v>
      </c>
      <c r="H10" s="156">
        <v>60</v>
      </c>
      <c r="I10" s="23">
        <f t="shared" si="0"/>
        <v>1020</v>
      </c>
    </row>
    <row r="11" spans="2:9" ht="43.5" x14ac:dyDescent="0.25">
      <c r="B11" s="22" t="s">
        <v>297</v>
      </c>
      <c r="C11" s="157" t="s">
        <v>310</v>
      </c>
      <c r="D11" s="7" t="s">
        <v>318</v>
      </c>
      <c r="E11" s="174" t="s">
        <v>319</v>
      </c>
      <c r="F11" s="11" t="s">
        <v>9</v>
      </c>
      <c r="G11" s="158">
        <v>24</v>
      </c>
      <c r="H11" s="156">
        <v>30</v>
      </c>
      <c r="I11" s="23">
        <f t="shared" si="0"/>
        <v>720</v>
      </c>
    </row>
    <row r="12" spans="2:9" ht="43.5" x14ac:dyDescent="0.25">
      <c r="B12" s="22" t="s">
        <v>298</v>
      </c>
      <c r="C12" s="157" t="s">
        <v>311</v>
      </c>
      <c r="D12" s="7" t="s">
        <v>318</v>
      </c>
      <c r="E12" s="174" t="s">
        <v>319</v>
      </c>
      <c r="F12" s="35" t="s">
        <v>24</v>
      </c>
      <c r="G12" s="158">
        <v>50</v>
      </c>
      <c r="H12" s="156">
        <v>32</v>
      </c>
      <c r="I12" s="23">
        <f t="shared" si="0"/>
        <v>1600</v>
      </c>
    </row>
    <row r="13" spans="2:9" ht="43.5" x14ac:dyDescent="0.25">
      <c r="B13" s="22" t="s">
        <v>299</v>
      </c>
      <c r="C13" s="157" t="s">
        <v>312</v>
      </c>
      <c r="D13" s="7" t="s">
        <v>318</v>
      </c>
      <c r="E13" s="174" t="s">
        <v>319</v>
      </c>
      <c r="F13" s="11" t="s">
        <v>9</v>
      </c>
      <c r="G13" s="158">
        <v>4</v>
      </c>
      <c r="H13" s="156">
        <v>165</v>
      </c>
      <c r="I13" s="23">
        <f t="shared" si="0"/>
        <v>660</v>
      </c>
    </row>
    <row r="14" spans="2:9" ht="43.5" x14ac:dyDescent="0.25">
      <c r="B14" s="22" t="s">
        <v>300</v>
      </c>
      <c r="C14" s="157" t="s">
        <v>313</v>
      </c>
      <c r="D14" s="7" t="s">
        <v>318</v>
      </c>
      <c r="E14" s="174" t="s">
        <v>319</v>
      </c>
      <c r="F14" s="35" t="s">
        <v>9</v>
      </c>
      <c r="G14" s="158">
        <v>1</v>
      </c>
      <c r="H14" s="156">
        <v>3900</v>
      </c>
      <c r="I14" s="23">
        <f t="shared" si="0"/>
        <v>3900</v>
      </c>
    </row>
    <row r="15" spans="2:9" ht="43.5" x14ac:dyDescent="0.25">
      <c r="B15" s="22" t="s">
        <v>301</v>
      </c>
      <c r="C15" s="157" t="s">
        <v>314</v>
      </c>
      <c r="D15" s="7" t="s">
        <v>318</v>
      </c>
      <c r="E15" s="174" t="s">
        <v>319</v>
      </c>
      <c r="F15" s="35" t="s">
        <v>9</v>
      </c>
      <c r="G15" s="158">
        <v>2</v>
      </c>
      <c r="H15" s="156">
        <v>3500</v>
      </c>
      <c r="I15" s="23">
        <f t="shared" si="0"/>
        <v>7000</v>
      </c>
    </row>
    <row r="16" spans="2:9" ht="43.5" x14ac:dyDescent="0.25">
      <c r="B16" s="22" t="s">
        <v>302</v>
      </c>
      <c r="C16" s="157" t="s">
        <v>315</v>
      </c>
      <c r="D16" s="7" t="s">
        <v>318</v>
      </c>
      <c r="E16" s="174" t="s">
        <v>319</v>
      </c>
      <c r="F16" s="35" t="s">
        <v>9</v>
      </c>
      <c r="G16" s="158">
        <v>2</v>
      </c>
      <c r="H16" s="156">
        <v>460</v>
      </c>
      <c r="I16" s="23">
        <f t="shared" si="0"/>
        <v>920</v>
      </c>
    </row>
    <row r="17" spans="2:9" ht="43.5" x14ac:dyDescent="0.25">
      <c r="B17" s="22" t="s">
        <v>303</v>
      </c>
      <c r="C17" s="157" t="s">
        <v>316</v>
      </c>
      <c r="D17" s="7" t="s">
        <v>318</v>
      </c>
      <c r="E17" s="174" t="s">
        <v>319</v>
      </c>
      <c r="F17" s="35" t="s">
        <v>9</v>
      </c>
      <c r="G17" s="158">
        <v>2</v>
      </c>
      <c r="H17" s="156">
        <v>460</v>
      </c>
      <c r="I17" s="23">
        <f>G17*H17</f>
        <v>920</v>
      </c>
    </row>
    <row r="18" spans="2:9" ht="43.5" x14ac:dyDescent="0.25">
      <c r="B18" s="22" t="s">
        <v>304</v>
      </c>
      <c r="C18" s="157" t="s">
        <v>317</v>
      </c>
      <c r="D18" s="7" t="s">
        <v>318</v>
      </c>
      <c r="E18" s="174" t="s">
        <v>319</v>
      </c>
      <c r="F18" s="35" t="s">
        <v>9</v>
      </c>
      <c r="G18" s="34">
        <v>1</v>
      </c>
      <c r="H18" s="30">
        <v>1390</v>
      </c>
      <c r="I18" s="23">
        <f>G18*H18</f>
        <v>1390</v>
      </c>
    </row>
    <row r="19" spans="2:9" x14ac:dyDescent="0.25">
      <c r="B19" s="300" t="s">
        <v>61</v>
      </c>
      <c r="C19" s="300"/>
      <c r="D19" s="300"/>
      <c r="E19" s="300"/>
      <c r="F19" s="300"/>
      <c r="G19" s="300"/>
      <c r="H19" s="300"/>
      <c r="I19" s="177">
        <f>SUM(I6:I18)</f>
        <v>28547.599999999999</v>
      </c>
    </row>
    <row r="26" spans="2:9" ht="15.75" x14ac:dyDescent="0.25">
      <c r="C26" s="175" t="s">
        <v>326</v>
      </c>
    </row>
  </sheetData>
  <mergeCells count="2">
    <mergeCell ref="B3:I3"/>
    <mergeCell ref="B19:H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 </vt:lpstr>
      <vt:lpstr>Composição</vt:lpstr>
      <vt:lpstr>CRONOGRAMA</vt:lpstr>
      <vt:lpstr>INSTALAÇÃO DE LÓGICA</vt:lpstr>
      <vt:lpstr>'Orçamento 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DAOSE12</dc:creator>
  <cp:lastModifiedBy> </cp:lastModifiedBy>
  <cp:lastPrinted>2014-08-26T12:55:40Z</cp:lastPrinted>
  <dcterms:created xsi:type="dcterms:W3CDTF">2014-06-30T17:59:27Z</dcterms:created>
  <dcterms:modified xsi:type="dcterms:W3CDTF">2014-10-20T14:16:03Z</dcterms:modified>
</cp:coreProperties>
</file>