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80" yWindow="90" windowWidth="12780" windowHeight="10050" tabRatio="601"/>
  </bookViews>
  <sheets>
    <sheet name="Orçamento UFAL" sheetId="11" r:id="rId1"/>
    <sheet name="Cronograma UFAL" sheetId="8" r:id="rId2"/>
  </sheets>
  <definedNames>
    <definedName name="_MatMult_A" hidden="1">#REF!</definedName>
    <definedName name="_MatMult_AxB" hidden="1">#REF!</definedName>
    <definedName name="_MatMult_B" hidden="1">#REF!</definedName>
    <definedName name="_Parse_In" hidden="1">#REF!</definedName>
    <definedName name="_Parse_Out" hidden="1">#REF!</definedName>
    <definedName name="_xlnm.Print_Area" localSheetId="1">'Cronograma UFAL'!$A$1:$S$65</definedName>
    <definedName name="_xlnm.Print_Area" localSheetId="0">'Orçamento UFAL'!$A$1:$L$228</definedName>
    <definedName name="_xlnm.Print_Titles" localSheetId="0">'Orçamento UFAL'!$1:$6</definedName>
  </definedNames>
  <calcPr calcId="145621"/>
</workbook>
</file>

<file path=xl/calcChain.xml><?xml version="1.0" encoding="utf-8"?>
<calcChain xmlns="http://schemas.openxmlformats.org/spreadsheetml/2006/main">
  <c r="R62" i="8" l="1"/>
  <c r="P62" i="8"/>
  <c r="N62" i="8"/>
  <c r="L62" i="8"/>
  <c r="J62" i="8"/>
  <c r="H62" i="8"/>
  <c r="F62" i="8"/>
  <c r="D62" i="8"/>
  <c r="H224" i="11"/>
  <c r="L163" i="11" l="1"/>
  <c r="L157" i="11"/>
  <c r="L153" i="11"/>
  <c r="L125" i="11"/>
  <c r="L120" i="11"/>
  <c r="L86" i="11"/>
  <c r="L80" i="11"/>
  <c r="L58" i="11"/>
  <c r="L53" i="11"/>
  <c r="L47" i="11"/>
  <c r="L38" i="11"/>
  <c r="L33" i="11"/>
  <c r="L7" i="11"/>
  <c r="G218" i="11"/>
  <c r="G219" i="11"/>
  <c r="G220" i="11"/>
  <c r="G221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180" i="11"/>
  <c r="G181" i="11"/>
  <c r="G182" i="11"/>
  <c r="G183" i="11"/>
  <c r="G184" i="11"/>
  <c r="G185" i="11"/>
  <c r="G166" i="11"/>
  <c r="G167" i="11"/>
  <c r="G168" i="11"/>
  <c r="G169" i="11"/>
  <c r="G170" i="11"/>
  <c r="G171" i="11"/>
  <c r="G172" i="11"/>
  <c r="G173" i="11"/>
  <c r="G174" i="11"/>
  <c r="G175" i="11"/>
  <c r="G176" i="11"/>
  <c r="G159" i="11"/>
  <c r="G160" i="11"/>
  <c r="G161" i="11"/>
  <c r="G155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1" i="11"/>
  <c r="G142" i="11"/>
  <c r="G143" i="11"/>
  <c r="G144" i="11"/>
  <c r="G145" i="11"/>
  <c r="G146" i="11"/>
  <c r="G147" i="11"/>
  <c r="G148" i="11"/>
  <c r="G149" i="11"/>
  <c r="G150" i="11"/>
  <c r="G151" i="11"/>
  <c r="G123" i="11"/>
  <c r="G122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82" i="11"/>
  <c r="G83" i="11"/>
  <c r="G84" i="11"/>
  <c r="G61" i="11"/>
  <c r="G62" i="11"/>
  <c r="G63" i="11"/>
  <c r="G64" i="11"/>
  <c r="G66" i="11"/>
  <c r="G67" i="11"/>
  <c r="G68" i="11"/>
  <c r="G69" i="11"/>
  <c r="G70" i="11"/>
  <c r="G71" i="11"/>
  <c r="G72" i="11"/>
  <c r="G73" i="11"/>
  <c r="G74" i="11"/>
  <c r="G75" i="11"/>
  <c r="G76" i="11"/>
  <c r="G78" i="11"/>
  <c r="G55" i="11"/>
  <c r="G56" i="11"/>
  <c r="G49" i="11"/>
  <c r="G50" i="11"/>
  <c r="G51" i="11"/>
  <c r="G40" i="11"/>
  <c r="G41" i="11"/>
  <c r="G42" i="11"/>
  <c r="G43" i="11"/>
  <c r="G44" i="11"/>
  <c r="G45" i="11"/>
  <c r="G35" i="11"/>
  <c r="G36" i="11"/>
  <c r="G34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9" i="11"/>
  <c r="G10" i="11"/>
  <c r="G11" i="11"/>
  <c r="G12" i="11"/>
  <c r="G13" i="11"/>
  <c r="K217" i="11"/>
  <c r="K218" i="11"/>
  <c r="K219" i="11"/>
  <c r="K220" i="11"/>
  <c r="K221" i="11"/>
  <c r="K216" i="11"/>
  <c r="L215" i="11" s="1"/>
  <c r="I217" i="11"/>
  <c r="I218" i="11"/>
  <c r="I219" i="11"/>
  <c r="I220" i="11"/>
  <c r="I221" i="11"/>
  <c r="I216" i="11"/>
  <c r="K189" i="11"/>
  <c r="K190" i="11"/>
  <c r="K191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K206" i="11"/>
  <c r="K207" i="11"/>
  <c r="K208" i="11"/>
  <c r="K209" i="11"/>
  <c r="K210" i="11"/>
  <c r="K211" i="11"/>
  <c r="K212" i="11"/>
  <c r="K213" i="11"/>
  <c r="I189" i="11"/>
  <c r="I190" i="11"/>
  <c r="I191" i="11"/>
  <c r="I192" i="11"/>
  <c r="I193" i="11"/>
  <c r="I194" i="11"/>
  <c r="I195" i="11"/>
  <c r="I196" i="11"/>
  <c r="I197" i="11"/>
  <c r="I198" i="11"/>
  <c r="I199" i="11"/>
  <c r="I200" i="11"/>
  <c r="I201" i="11"/>
  <c r="I202" i="11"/>
  <c r="I203" i="11"/>
  <c r="I204" i="11"/>
  <c r="I205" i="11"/>
  <c r="I206" i="11"/>
  <c r="I207" i="11"/>
  <c r="I208" i="11"/>
  <c r="I209" i="11"/>
  <c r="I210" i="11"/>
  <c r="I211" i="11"/>
  <c r="I212" i="11"/>
  <c r="I213" i="11"/>
  <c r="I188" i="11"/>
  <c r="K180" i="11"/>
  <c r="K181" i="11"/>
  <c r="K182" i="11"/>
  <c r="K183" i="11"/>
  <c r="K184" i="11"/>
  <c r="K185" i="11"/>
  <c r="K179" i="11"/>
  <c r="I180" i="11"/>
  <c r="I181" i="11"/>
  <c r="I182" i="11"/>
  <c r="I183" i="11"/>
  <c r="I184" i="11"/>
  <c r="I185" i="11"/>
  <c r="I179" i="11"/>
  <c r="L178" i="11"/>
  <c r="K166" i="11"/>
  <c r="K167" i="11"/>
  <c r="K168" i="11"/>
  <c r="K169" i="11"/>
  <c r="K170" i="11"/>
  <c r="K171" i="11"/>
  <c r="K172" i="11"/>
  <c r="K173" i="11"/>
  <c r="K174" i="11"/>
  <c r="K175" i="11"/>
  <c r="K176" i="11"/>
  <c r="K165" i="11"/>
  <c r="I176" i="11"/>
  <c r="I166" i="11"/>
  <c r="I167" i="11"/>
  <c r="I168" i="11"/>
  <c r="I169" i="11"/>
  <c r="I170" i="11"/>
  <c r="I171" i="11"/>
  <c r="I172" i="11"/>
  <c r="I173" i="11"/>
  <c r="I174" i="11"/>
  <c r="I175" i="11"/>
  <c r="I165" i="11"/>
  <c r="K159" i="11"/>
  <c r="K160" i="11"/>
  <c r="K161" i="11"/>
  <c r="K158" i="11"/>
  <c r="I159" i="11"/>
  <c r="I160" i="11"/>
  <c r="I161" i="11"/>
  <c r="I158" i="11"/>
  <c r="K155" i="11"/>
  <c r="I155" i="11"/>
  <c r="K154" i="11"/>
  <c r="I154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144" i="11"/>
  <c r="K145" i="11"/>
  <c r="K146" i="11"/>
  <c r="K147" i="11"/>
  <c r="K148" i="11"/>
  <c r="K149" i="11"/>
  <c r="K150" i="11"/>
  <c r="K151" i="11"/>
  <c r="K126" i="11"/>
  <c r="I127" i="11"/>
  <c r="I128" i="11"/>
  <c r="I129" i="11"/>
  <c r="I130" i="11"/>
  <c r="I131" i="11"/>
  <c r="I132" i="11"/>
  <c r="I133" i="11"/>
  <c r="I134" i="11"/>
  <c r="I135" i="11"/>
  <c r="I136" i="11"/>
  <c r="I137" i="11"/>
  <c r="I138" i="11"/>
  <c r="I139" i="11"/>
  <c r="I140" i="11"/>
  <c r="I141" i="11"/>
  <c r="I142" i="11"/>
  <c r="I143" i="11"/>
  <c r="I144" i="11"/>
  <c r="I145" i="11"/>
  <c r="I146" i="11"/>
  <c r="I147" i="11"/>
  <c r="I148" i="11"/>
  <c r="I149" i="11"/>
  <c r="I150" i="11"/>
  <c r="I151" i="11"/>
  <c r="I126" i="11"/>
  <c r="K122" i="11"/>
  <c r="K123" i="11"/>
  <c r="K121" i="11"/>
  <c r="I122" i="11"/>
  <c r="I123" i="11"/>
  <c r="I121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87" i="11"/>
  <c r="I88" i="11"/>
  <c r="I89" i="11"/>
  <c r="I90" i="11"/>
  <c r="I91" i="11"/>
  <c r="I92" i="11"/>
  <c r="I93" i="11"/>
  <c r="I94" i="11"/>
  <c r="I95" i="11"/>
  <c r="I96" i="11"/>
  <c r="I97" i="11"/>
  <c r="I98" i="11"/>
  <c r="I99" i="11"/>
  <c r="I100" i="11"/>
  <c r="I101" i="11"/>
  <c r="I102" i="11"/>
  <c r="I103" i="11"/>
  <c r="I104" i="11"/>
  <c r="I105" i="11"/>
  <c r="I106" i="11"/>
  <c r="I107" i="11"/>
  <c r="I108" i="11"/>
  <c r="I109" i="11"/>
  <c r="I110" i="11"/>
  <c r="I111" i="11"/>
  <c r="I112" i="11"/>
  <c r="I113" i="11"/>
  <c r="I114" i="11"/>
  <c r="I115" i="11"/>
  <c r="I116" i="11"/>
  <c r="I117" i="11"/>
  <c r="I118" i="11"/>
  <c r="I87" i="11"/>
  <c r="K82" i="11"/>
  <c r="K83" i="11"/>
  <c r="K84" i="11"/>
  <c r="K81" i="11"/>
  <c r="I82" i="11"/>
  <c r="I83" i="11"/>
  <c r="I84" i="11"/>
  <c r="I81" i="11"/>
  <c r="K61" i="11"/>
  <c r="K62" i="11"/>
  <c r="K63" i="11"/>
  <c r="K64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60" i="11"/>
  <c r="I61" i="11"/>
  <c r="I62" i="11"/>
  <c r="I63" i="11"/>
  <c r="I64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60" i="11"/>
  <c r="K55" i="11"/>
  <c r="K56" i="11"/>
  <c r="K54" i="11"/>
  <c r="I55" i="11"/>
  <c r="I56" i="11"/>
  <c r="I54" i="11"/>
  <c r="K49" i="11"/>
  <c r="K50" i="11"/>
  <c r="K51" i="11"/>
  <c r="K48" i="11"/>
  <c r="I49" i="11"/>
  <c r="I50" i="11"/>
  <c r="I51" i="11"/>
  <c r="I48" i="11"/>
  <c r="I40" i="11"/>
  <c r="I41" i="11"/>
  <c r="I42" i="11"/>
  <c r="I43" i="11"/>
  <c r="I44" i="11"/>
  <c r="I45" i="11"/>
  <c r="K40" i="11"/>
  <c r="K41" i="11"/>
  <c r="K42" i="11"/>
  <c r="K43" i="11"/>
  <c r="K44" i="11"/>
  <c r="K45" i="11"/>
  <c r="K39" i="11"/>
  <c r="K35" i="11"/>
  <c r="K36" i="11"/>
  <c r="I35" i="11"/>
  <c r="I3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16" i="11"/>
  <c r="I9" i="11"/>
  <c r="I10" i="11"/>
  <c r="I11" i="11"/>
  <c r="I12" i="11"/>
  <c r="I13" i="11"/>
  <c r="K9" i="11"/>
  <c r="K10" i="11"/>
  <c r="K11" i="11"/>
  <c r="K12" i="11"/>
  <c r="K13" i="11"/>
  <c r="F140" i="11" l="1"/>
  <c r="G140" i="11" s="1"/>
  <c r="E65" i="11"/>
  <c r="F77" i="11"/>
  <c r="G77" i="11" s="1"/>
  <c r="K65" i="11" l="1"/>
  <c r="G65" i="11"/>
  <c r="G217" i="11" l="1"/>
  <c r="H215" i="11" l="1"/>
  <c r="G8" i="11" l="1"/>
  <c r="H7" i="11" l="1"/>
  <c r="G179" i="11" l="1"/>
  <c r="G165" i="11"/>
  <c r="G158" i="11"/>
  <c r="G154" i="11"/>
  <c r="G126" i="11"/>
  <c r="G121" i="11"/>
  <c r="G87" i="11"/>
  <c r="G81" i="11"/>
  <c r="G60" i="11"/>
  <c r="G54" i="11"/>
  <c r="H53" i="11" s="1"/>
  <c r="G48" i="11"/>
  <c r="G39" i="11"/>
  <c r="G16" i="11"/>
  <c r="H15" i="11" s="1"/>
  <c r="H187" i="11" l="1"/>
  <c r="H153" i="11"/>
  <c r="H178" i="11"/>
  <c r="H163" i="11"/>
  <c r="H157" i="11"/>
  <c r="H125" i="11"/>
  <c r="H120" i="11"/>
  <c r="H86" i="11"/>
  <c r="H80" i="11"/>
  <c r="H58" i="11"/>
  <c r="H47" i="11"/>
  <c r="H38" i="11"/>
  <c r="H33" i="11"/>
  <c r="Q18" i="8"/>
  <c r="I9" i="8"/>
  <c r="K9" i="8"/>
  <c r="M9" i="8"/>
  <c r="O9" i="8"/>
  <c r="O15" i="8"/>
  <c r="Q15" i="8"/>
  <c r="B57" i="8"/>
  <c r="H223" i="11" l="1"/>
  <c r="H225" i="11" l="1"/>
  <c r="D57" i="8"/>
  <c r="B54" i="8"/>
  <c r="B51" i="8"/>
  <c r="B48" i="8"/>
  <c r="B45" i="8"/>
  <c r="B42" i="8"/>
  <c r="B36" i="8"/>
  <c r="B33" i="8"/>
  <c r="B30" i="8"/>
  <c r="B27" i="8"/>
  <c r="B24" i="8"/>
  <c r="B21" i="8"/>
  <c r="B18" i="8"/>
  <c r="B15" i="8"/>
  <c r="B12" i="8"/>
  <c r="B9" i="8"/>
  <c r="K16" i="11"/>
  <c r="L15" i="11" s="1"/>
  <c r="K188" i="11"/>
  <c r="L187" i="11" s="1"/>
  <c r="K54" i="8"/>
  <c r="I54" i="8"/>
  <c r="G54" i="8"/>
  <c r="E54" i="8"/>
  <c r="K51" i="8"/>
  <c r="I51" i="8"/>
  <c r="G51" i="8"/>
  <c r="E51" i="8"/>
  <c r="K48" i="8"/>
  <c r="I48" i="8"/>
  <c r="G48" i="8"/>
  <c r="E48" i="8"/>
  <c r="O45" i="8"/>
  <c r="M45" i="8"/>
  <c r="K45" i="8"/>
  <c r="I45" i="8"/>
  <c r="G45" i="8"/>
  <c r="E45" i="8"/>
  <c r="Q42" i="8"/>
  <c r="M42" i="8"/>
  <c r="K42" i="8"/>
  <c r="I42" i="8"/>
  <c r="G42" i="8"/>
  <c r="E42" i="8"/>
  <c r="G39" i="8"/>
  <c r="E39" i="8"/>
  <c r="K36" i="8"/>
  <c r="I36" i="8"/>
  <c r="G36" i="8"/>
  <c r="E36" i="8"/>
  <c r="I33" i="8"/>
  <c r="G33" i="8"/>
  <c r="E33" i="8"/>
  <c r="K30" i="8"/>
  <c r="I30" i="8"/>
  <c r="G30" i="8"/>
  <c r="E30" i="8"/>
  <c r="K27" i="8"/>
  <c r="I27" i="8"/>
  <c r="G27" i="8"/>
  <c r="E27" i="8"/>
  <c r="I24" i="8"/>
  <c r="G24" i="8"/>
  <c r="E24" i="8"/>
  <c r="G21" i="8"/>
  <c r="E21" i="8"/>
  <c r="E18" i="8"/>
  <c r="E15" i="8"/>
  <c r="A5" i="8"/>
  <c r="I39" i="11"/>
  <c r="I34" i="11"/>
  <c r="I8" i="11"/>
  <c r="D21" i="8"/>
  <c r="K34" i="11"/>
  <c r="K8" i="11"/>
  <c r="L223" i="11" s="1"/>
  <c r="D24" i="8"/>
  <c r="L25" i="8" s="1"/>
  <c r="D48" i="8"/>
  <c r="D15" i="8"/>
  <c r="L224" i="11" l="1"/>
  <c r="L225" i="11" s="1"/>
  <c r="N22" i="8"/>
  <c r="J22" i="8"/>
  <c r="L22" i="8"/>
  <c r="H16" i="8"/>
  <c r="L16" i="8"/>
  <c r="L58" i="8"/>
  <c r="H58" i="8"/>
  <c r="F58" i="8"/>
  <c r="N58" i="8"/>
  <c r="P58" i="8"/>
  <c r="R58" i="8"/>
  <c r="J58" i="8"/>
  <c r="D51" i="8"/>
  <c r="R15" i="8"/>
  <c r="P15" i="8"/>
  <c r="D36" i="8"/>
  <c r="D54" i="8"/>
  <c r="D33" i="8"/>
  <c r="L34" i="8" s="1"/>
  <c r="D42" i="8"/>
  <c r="D45" i="8"/>
  <c r="D12" i="8"/>
  <c r="D9" i="8"/>
  <c r="D30" i="8"/>
  <c r="D27" i="8"/>
  <c r="D18" i="8"/>
  <c r="J16" i="8"/>
  <c r="N25" i="8"/>
  <c r="P25" i="8"/>
  <c r="D39" i="8"/>
  <c r="R49" i="8"/>
  <c r="P49" i="8"/>
  <c r="N49" i="8"/>
  <c r="D61" i="8" l="1"/>
  <c r="D64" i="8"/>
  <c r="F13" i="8"/>
  <c r="N13" i="8"/>
  <c r="J13" i="8"/>
  <c r="P13" i="8"/>
  <c r="R13" i="8"/>
  <c r="L13" i="8"/>
  <c r="L40" i="8"/>
  <c r="J40" i="8"/>
  <c r="H19" i="8"/>
  <c r="J19" i="8"/>
  <c r="L19" i="8"/>
  <c r="J9" i="8"/>
  <c r="J61" i="8" s="1"/>
  <c r="P9" i="8"/>
  <c r="R10" i="8"/>
  <c r="L9" i="8"/>
  <c r="N9" i="8"/>
  <c r="R19" i="8"/>
  <c r="R18" i="8" s="1"/>
  <c r="P43" i="8"/>
  <c r="R42" i="8"/>
  <c r="N42" i="8"/>
  <c r="P37" i="8"/>
  <c r="R46" i="8"/>
  <c r="P31" i="8"/>
  <c r="R31" i="8"/>
  <c r="P45" i="8"/>
  <c r="N45" i="8"/>
  <c r="F10" i="8"/>
  <c r="F61" i="8" s="1"/>
  <c r="N52" i="8"/>
  <c r="R52" i="8"/>
  <c r="R37" i="8"/>
  <c r="N37" i="8"/>
  <c r="R34" i="8"/>
  <c r="N31" i="8"/>
  <c r="N55" i="8"/>
  <c r="N34" i="8"/>
  <c r="P34" i="8"/>
  <c r="R55" i="8"/>
  <c r="P55" i="8"/>
  <c r="H10" i="8"/>
  <c r="P52" i="8"/>
  <c r="P28" i="8"/>
  <c r="R28" i="8"/>
  <c r="N28" i="8"/>
  <c r="H13" i="8"/>
  <c r="H61" i="8" l="1"/>
  <c r="L61" i="8"/>
  <c r="L63" i="8" s="1"/>
  <c r="H63" i="8"/>
  <c r="J63" i="8"/>
  <c r="F63" i="8"/>
  <c r="P40" i="8"/>
  <c r="P61" i="8" s="1"/>
  <c r="R40" i="8"/>
  <c r="R61" i="8" s="1"/>
  <c r="N40" i="8"/>
  <c r="N61" i="8" s="1"/>
  <c r="R63" i="8" l="1"/>
  <c r="N63" i="8"/>
  <c r="P63" i="8"/>
  <c r="C36" i="8"/>
  <c r="F64" i="8"/>
  <c r="C57" i="8"/>
  <c r="C48" i="8"/>
  <c r="C21" i="8"/>
  <c r="C15" i="8"/>
  <c r="C24" i="8"/>
  <c r="C33" i="8"/>
  <c r="C30" i="8"/>
  <c r="C27" i="8"/>
  <c r="C42" i="8"/>
  <c r="C54" i="8"/>
  <c r="C51" i="8"/>
  <c r="C45" i="8"/>
  <c r="C9" i="8"/>
  <c r="C39" i="8"/>
  <c r="C18" i="8"/>
  <c r="K61" i="8"/>
  <c r="E61" i="8"/>
  <c r="M61" i="8"/>
  <c r="I61" i="8"/>
  <c r="C12" i="8"/>
  <c r="O61" i="8" l="1"/>
  <c r="E64" i="8"/>
  <c r="Q61" i="8"/>
  <c r="H64" i="8"/>
  <c r="J64" i="8" s="1"/>
  <c r="G61" i="8"/>
  <c r="G64" i="8" l="1"/>
  <c r="I64" i="8" s="1"/>
  <c r="K64" i="8" s="1"/>
  <c r="M64" i="8" s="1"/>
  <c r="O64" i="8" s="1"/>
  <c r="Q64" i="8"/>
  <c r="L64" i="8"/>
  <c r="N64" i="8" s="1"/>
  <c r="P64" i="8" s="1"/>
  <c r="R64" i="8" s="1"/>
</calcChain>
</file>

<file path=xl/comments1.xml><?xml version="1.0" encoding="utf-8"?>
<comments xmlns="http://schemas.openxmlformats.org/spreadsheetml/2006/main">
  <authors>
    <author>Engenheiro Gerente</author>
  </authors>
  <commentList>
    <comment ref="J6" authorId="0">
      <text>
        <r>
          <rPr>
            <b/>
            <sz val="10"/>
            <color indexed="34"/>
            <rFont val="Tahoma"/>
            <family val="2"/>
          </rPr>
          <t>GPOS/SINFRA/UFAL Informa:</t>
        </r>
        <r>
          <rPr>
            <sz val="10"/>
            <color indexed="34"/>
            <rFont val="Tahoma"/>
            <family val="2"/>
          </rPr>
          <t xml:space="preserve">
Apenas as céluas desta coluna devem/podem ser modificadas/preenchidas com os valores unitários da proposta da Licitante.
</t>
        </r>
      </text>
    </comment>
  </commentList>
</comments>
</file>

<file path=xl/sharedStrings.xml><?xml version="1.0" encoding="utf-8"?>
<sst xmlns="http://schemas.openxmlformats.org/spreadsheetml/2006/main" count="792" uniqueCount="575">
  <si>
    <t>01.</t>
  </si>
  <si>
    <t>02.</t>
  </si>
  <si>
    <t>3.1</t>
  </si>
  <si>
    <t>m</t>
  </si>
  <si>
    <t>1.1</t>
  </si>
  <si>
    <t>1.2</t>
  </si>
  <si>
    <t>1.3</t>
  </si>
  <si>
    <t>11.</t>
  </si>
  <si>
    <t>12.</t>
  </si>
  <si>
    <t>13.</t>
  </si>
  <si>
    <t>14.</t>
  </si>
  <si>
    <t>15.</t>
  </si>
  <si>
    <t>14.1</t>
  </si>
  <si>
    <t>ITEM</t>
  </si>
  <si>
    <t>DESCRIÇÃO DO ITEM</t>
  </si>
  <si>
    <t>%</t>
  </si>
  <si>
    <t>VALOR TOTAL</t>
  </si>
  <si>
    <t>(%)</t>
  </si>
  <si>
    <t>R$</t>
  </si>
  <si>
    <t>PINTURA</t>
  </si>
  <si>
    <t>SERVIÇOS COMPLEMENTARES</t>
  </si>
  <si>
    <t>1º MÊS</t>
  </si>
  <si>
    <t>2º MÊS</t>
  </si>
  <si>
    <t>3º MÊS</t>
  </si>
  <si>
    <t>4º MÊS</t>
  </si>
  <si>
    <t>5º MÊS</t>
  </si>
  <si>
    <t>6º MÊS</t>
  </si>
  <si>
    <t xml:space="preserve">VALOR ACUMULADO </t>
  </si>
  <si>
    <t>16.</t>
  </si>
  <si>
    <t>DESCRIÇÃO  DOS SERVIÇOS</t>
  </si>
  <si>
    <t>UND</t>
  </si>
  <si>
    <t>QUANT</t>
  </si>
  <si>
    <t>SERVIÇOS PRELIMINARES</t>
  </si>
  <si>
    <t>m²</t>
  </si>
  <si>
    <t>und</t>
  </si>
  <si>
    <t>m³</t>
  </si>
  <si>
    <t>03.</t>
  </si>
  <si>
    <t>04.</t>
  </si>
  <si>
    <t>05.</t>
  </si>
  <si>
    <t>COBERTURA</t>
  </si>
  <si>
    <t>06.</t>
  </si>
  <si>
    <t>REVESTIMENTOS</t>
  </si>
  <si>
    <t>07.</t>
  </si>
  <si>
    <t>08.</t>
  </si>
  <si>
    <t>09.</t>
  </si>
  <si>
    <t>10.</t>
  </si>
  <si>
    <t>INSTALAÇÕES HIDRO-SANITÁRIAS</t>
  </si>
  <si>
    <t>IMPERMEABILIZAÇÃO</t>
  </si>
  <si>
    <t>Obs.:</t>
  </si>
  <si>
    <t>3.2</t>
  </si>
  <si>
    <t>PROJETOS COMPLEMENTARES</t>
  </si>
  <si>
    <t>MOVIMENTO DE TERRA</t>
  </si>
  <si>
    <t>ALVENARIA/VEDAÇÃO/DIVISÓRIA</t>
  </si>
  <si>
    <t>ESQUADRIAS</t>
  </si>
  <si>
    <t>INSTALAÇÕES LÓGICA/TELEFÔNICA</t>
  </si>
  <si>
    <t>SUB TOTAL</t>
  </si>
  <si>
    <t>VALOR MENSAL</t>
  </si>
  <si>
    <t>7º MÊS</t>
  </si>
  <si>
    <t>SUPERINTENDÊNCIA DE INFRAESTRUTURA - SINFRA</t>
  </si>
  <si>
    <t>GERENCIA DE PROJETOS,OBRAS E SERVIÇOS DE ENGENHARIA - GPOS</t>
  </si>
  <si>
    <t>UNIVERSIDADE FEDERAL DE ALAGOAS - UFAL</t>
  </si>
  <si>
    <t>PREÇO UNITÁRIO DE REFERÊNCIA</t>
  </si>
  <si>
    <t>PREÇO UNITÁRIO DA PROPOSTA</t>
  </si>
  <si>
    <t>PREÇO TOTAL DE REFERÊNCIA</t>
  </si>
  <si>
    <t>PREÇO TOTAL DA PROPOSTA</t>
  </si>
  <si>
    <t>VARIAÇÃO</t>
  </si>
  <si>
    <t>PREÇO POR ITEM DE REFERÊNCIA</t>
  </si>
  <si>
    <t>PREÇO POR ITEM DA PROPOSTA</t>
  </si>
  <si>
    <t>TOTAL DE REFERÊNCIA</t>
  </si>
  <si>
    <t>TOTAL DA PROPOSTA</t>
  </si>
  <si>
    <t>INFRAESTRUTURA</t>
  </si>
  <si>
    <t>SUPERESTRUTURA</t>
  </si>
  <si>
    <t xml:space="preserve">Placa de obra em chapa zincada, instalada </t>
  </si>
  <si>
    <t xml:space="preserve">Limpeza manual do terreno(com raspagem superficial) </t>
  </si>
  <si>
    <t>Cerca com mourões de madeira, com 5 fios de arame farpado nº14 classe 2</t>
  </si>
  <si>
    <t>Paredes:</t>
  </si>
  <si>
    <t>CRONOGRAMA FÍSICO-FINANCEIRO</t>
  </si>
  <si>
    <r>
      <t>Projeto de "</t>
    </r>
    <r>
      <rPr>
        <i/>
        <sz val="11"/>
        <rFont val="Courier New"/>
        <family val="3"/>
      </rPr>
      <t>as built</t>
    </r>
    <r>
      <rPr>
        <sz val="11"/>
        <rFont val="Courier New"/>
        <family val="3"/>
      </rPr>
      <t>"</t>
    </r>
  </si>
  <si>
    <t xml:space="preserve">Barracão de obra em tabuas de madeira com escritório, alojamento, refeitório, depósitos, banheiros, cobertura em fibrocimento 4 mm, incluso instalacoes hidro-sanitarias e eletricas </t>
  </si>
  <si>
    <t>Galpão aberto para oficina de canteiro de obra coberto com telha de fibrocimento ondulada</t>
  </si>
  <si>
    <t>4.1</t>
  </si>
  <si>
    <t xml:space="preserve">Concreto magro 1:4:8 c/preparo manual
</t>
  </si>
  <si>
    <t>4.2</t>
  </si>
  <si>
    <t>4.4</t>
  </si>
  <si>
    <t>4.5</t>
  </si>
  <si>
    <t>7.1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</si>
  <si>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</si>
  <si>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</si>
  <si>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</si>
  <si>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</si>
  <si>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</si>
  <si>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</si>
  <si>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</si>
  <si>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</si>
  <si>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</si>
  <si>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</si>
  <si>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</si>
  <si>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</si>
  <si>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</si>
  <si>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</si>
  <si>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10.1</t>
  </si>
  <si>
    <t>10.2</t>
  </si>
  <si>
    <t>10.3</t>
  </si>
  <si>
    <t xml:space="preserve">Ponto de tomada para telefone, com tomada padrão TELEBRAS em cx de PVC, eletroduto de PVC rígido e fiação </t>
  </si>
  <si>
    <t>11.1</t>
  </si>
  <si>
    <t>11.2</t>
  </si>
  <si>
    <t>11.3</t>
  </si>
  <si>
    <t>11.5</t>
  </si>
  <si>
    <t>11.6</t>
  </si>
  <si>
    <t xml:space="preserve">Ponto para dreno - Split </t>
  </si>
  <si>
    <t>11.7</t>
  </si>
  <si>
    <t>11.12</t>
  </si>
  <si>
    <t>11.15</t>
  </si>
  <si>
    <t>11.16</t>
  </si>
  <si>
    <t>11.17</t>
  </si>
  <si>
    <t>11.19</t>
  </si>
  <si>
    <t>11.22</t>
  </si>
  <si>
    <t>12.1</t>
  </si>
  <si>
    <t>13.1</t>
  </si>
  <si>
    <t>Extintor de incêndio -PQS 4kg -fornecimento e colocação</t>
  </si>
  <si>
    <t>13.2</t>
  </si>
  <si>
    <t>13.3</t>
  </si>
  <si>
    <t xml:space="preserve">Demarcação de piso c/ pintura de 1 demão de resina acrílica, e aplicação de micro-esferas para sinalização horizontal </t>
  </si>
  <si>
    <t>INSTALAÇÃO DE COMBATE E INCÊNDIO  E PÂNICO</t>
  </si>
  <si>
    <t>14.1.1</t>
  </si>
  <si>
    <t>14.1.2</t>
  </si>
  <si>
    <t>14.1.3</t>
  </si>
  <si>
    <t>14.1.4</t>
  </si>
  <si>
    <t>Reboco com argamassa traço 1:3(cimento e areia) e=2cm</t>
  </si>
  <si>
    <t>14.2</t>
  </si>
  <si>
    <t>Piso:</t>
  </si>
  <si>
    <t>14.2.1</t>
  </si>
  <si>
    <t>14.2.5</t>
  </si>
  <si>
    <t>14.2.6</t>
  </si>
  <si>
    <t>15.1</t>
  </si>
  <si>
    <t>15.2</t>
  </si>
  <si>
    <t>15.3</t>
  </si>
  <si>
    <t>15.4</t>
  </si>
  <si>
    <t>15.5</t>
  </si>
  <si>
    <t>15.6</t>
  </si>
  <si>
    <t>16.1</t>
  </si>
  <si>
    <t>16.2</t>
  </si>
  <si>
    <t>16.4</t>
  </si>
  <si>
    <t>16.5</t>
  </si>
  <si>
    <t>16.12</t>
  </si>
  <si>
    <t xml:space="preserve">Limpeza final da obra </t>
  </si>
  <si>
    <t>4.3</t>
  </si>
  <si>
    <t>5.1</t>
  </si>
  <si>
    <t>5.2</t>
  </si>
  <si>
    <t>6.1</t>
  </si>
  <si>
    <t>7.1.1</t>
  </si>
  <si>
    <t>7.1.2</t>
  </si>
  <si>
    <t>7.1.3</t>
  </si>
  <si>
    <t>7.2</t>
  </si>
  <si>
    <t>7.2.1</t>
  </si>
  <si>
    <t>7.2.2</t>
  </si>
  <si>
    <t>7.3</t>
  </si>
  <si>
    <t>7.3.1</t>
  </si>
  <si>
    <t>7.4</t>
  </si>
  <si>
    <t>7.4.1</t>
  </si>
  <si>
    <t>7.4.2</t>
  </si>
  <si>
    <t>8.4</t>
  </si>
  <si>
    <t>9.1</t>
  </si>
  <si>
    <t>9.2</t>
  </si>
  <si>
    <t xml:space="preserve">Haste copperweld 5/8x3m com conector </t>
  </si>
  <si>
    <t>12.2</t>
  </si>
  <si>
    <t>Projeto executivo hidrossanitário e drenagem de águas pluviais</t>
  </si>
  <si>
    <t>1.4</t>
  </si>
  <si>
    <t>1.5</t>
  </si>
  <si>
    <t>SINAPI 74242/001</t>
  </si>
  <si>
    <t>ORSE 000051</t>
  </si>
  <si>
    <t>17.1</t>
  </si>
  <si>
    <t>mês</t>
  </si>
  <si>
    <t>17.4.1</t>
  </si>
  <si>
    <t>17.4.2</t>
  </si>
  <si>
    <t>17.4.3</t>
  </si>
  <si>
    <t>17.4.4</t>
  </si>
  <si>
    <t>17.4.5</t>
  </si>
  <si>
    <t>2.1</t>
  </si>
  <si>
    <t>17.</t>
  </si>
  <si>
    <t>SUBTOTAL</t>
  </si>
  <si>
    <t>Projeto executivo de instalações elétricas de alta e baixa tensão</t>
  </si>
  <si>
    <t>Projeto executivo de telefonia e lógica</t>
  </si>
  <si>
    <t>Locação convencional de obra, através de gabarito de tábuas corridas pontaletadas a cada 1,50m, com reaproveitamento 3x.</t>
  </si>
  <si>
    <t>(SINAPI 74077/003)</t>
  </si>
  <si>
    <t>(SINAPI 55835)</t>
  </si>
  <si>
    <t>3.3</t>
  </si>
  <si>
    <t>Fornecimento, lançamento e adensamento de concreto usinado bombeado FCK=20MPA (blocos)</t>
  </si>
  <si>
    <t>Concreto ciclópico fck=10 Mpa com 30% pedra de mão</t>
  </si>
  <si>
    <t>(SINAPI  73361)</t>
  </si>
  <si>
    <t>Lastro de concreto traco 1:3:5, espessura 7cm, preparo mecanico, aditivo impermeabilizante</t>
  </si>
  <si>
    <t>Embasamento de alvenaria de tijolo furado h=0,60m</t>
  </si>
  <si>
    <t>(SINAPI 73935/002)</t>
  </si>
  <si>
    <t>(SINAPI 74202/001)</t>
  </si>
  <si>
    <t>(ORSE 007369)</t>
  </si>
  <si>
    <t>De madeira:</t>
  </si>
  <si>
    <t>(SINAPI 73905/001)</t>
  </si>
  <si>
    <t>De alumínio:</t>
  </si>
  <si>
    <t>De ferro:</t>
  </si>
  <si>
    <t>Vidro:</t>
  </si>
  <si>
    <t>(SINAPI 68058)</t>
  </si>
  <si>
    <t>(SINAPI 74130/001)</t>
  </si>
  <si>
    <t xml:space="preserve">Ponto de água fria pvc 1/2" - média 5,00m de tubo de pvc roscável água fria 1/2" e 2 joelhos de pvc roscável 90graus água fria 1/2" - fornecimento e instalação </t>
  </si>
  <si>
    <t>Ponto de esgoto pvc 100mm - media 1,10m de tubo pvc esgoto predial dn 100mm e 1 joelho pvc 90graus esgoto predial dn 100mm - fornecimento e instalação</t>
  </si>
  <si>
    <t>Ponto de esgoto com tubo de pvc rígido soldável de  Ø 40 mm - fornecimento e instalação</t>
  </si>
  <si>
    <t>(ORSE 001679)</t>
  </si>
  <si>
    <t xml:space="preserve">Vaso sanitário com caixa acoplada </t>
  </si>
  <si>
    <t xml:space="preserve">Assento para vaso sanitário de plástico - fornecimento e instalação </t>
  </si>
  <si>
    <t>(SINAPI 74230/001)</t>
  </si>
  <si>
    <t xml:space="preserve">Cuba de louça de embutir, completa, inclusive sifão </t>
  </si>
  <si>
    <t>Ducha  plástica</t>
  </si>
  <si>
    <t>Chuveiro Plástico branco comum c/ ducha e  registro de pressão</t>
  </si>
  <si>
    <t>Registro de gaveta 25mm c/ acabamento</t>
  </si>
  <si>
    <t>(ORSE 002040)</t>
  </si>
  <si>
    <t xml:space="preserve">Porta sabonete líquido fornecimento </t>
  </si>
  <si>
    <t>Porta papel higiênico</t>
  </si>
  <si>
    <t>(ORSE 007611)</t>
  </si>
  <si>
    <t>Ralo sifonado PVC 100x100</t>
  </si>
  <si>
    <t>(SINAPI 72685)</t>
  </si>
  <si>
    <t>Caixa de inspeção em alvenaria com tampo e fundo em concreto 60x60x60</t>
  </si>
  <si>
    <t>(SINAPI 74104/001)</t>
  </si>
  <si>
    <t>Cimentação de regularização da laje</t>
  </si>
  <si>
    <t>(ORSE 002180)</t>
  </si>
  <si>
    <t>(SINAPI 73775/001)</t>
  </si>
  <si>
    <t xml:space="preserve">Extintor incêndio água-pressurizada 10l incl suporte parede carga completa fornecimento e colocação </t>
  </si>
  <si>
    <t>(SINAPI 73775/002)</t>
  </si>
  <si>
    <t>(ORSE 03724)</t>
  </si>
  <si>
    <t xml:space="preserve">Chapisco em paredes traco 1:4 (cimento e areia), espessura 0,5cm, preparo manual
</t>
  </si>
  <si>
    <t>(SINAPI 73928/001)</t>
  </si>
  <si>
    <t xml:space="preserve">Emboco traço 1:6 (cimento e areia), espessura 2,0cm, preparo manual </t>
  </si>
  <si>
    <t>(SINAPI 73927/005)</t>
  </si>
  <si>
    <t>(ORSE 003317)</t>
  </si>
  <si>
    <t>Regularização de piso em argamassa traço 1:3, 2cm, preparo manual</t>
  </si>
  <si>
    <t>(SINAPI 73920/001</t>
  </si>
  <si>
    <t>(SINAPI 74134/002)</t>
  </si>
  <si>
    <t>(SINAPI 73954/002)</t>
  </si>
  <si>
    <t>(SINAPI 73955/002)</t>
  </si>
  <si>
    <t>(SINAPI 73750/001)</t>
  </si>
  <si>
    <t>(SINAPI 6067)</t>
  </si>
  <si>
    <t>(SINAPI 74065/002)</t>
  </si>
  <si>
    <t>(ORSE 04275)</t>
  </si>
  <si>
    <t>Bancada em granito ouro branco, e = 2cm</t>
  </si>
  <si>
    <t xml:space="preserve">Retirada de entulho- carga, transporte e descarga mecânica até 5km </t>
  </si>
  <si>
    <t>(SINAPI 9537)</t>
  </si>
  <si>
    <t>(SINAPI 74138/002)</t>
  </si>
  <si>
    <t>Rede de alimentação de água fria - tubo de pvc soldável c/ conexões - 40mm, fornecimento e instalação</t>
  </si>
  <si>
    <t>(SINAPI 75030/003)</t>
  </si>
  <si>
    <t xml:space="preserve">Laje pre-moldada p/ forro, sobrecarga 100kg/m2, com lajotas e cap=4cm, em concreto, escoramento e ferragem negativa, </t>
  </si>
  <si>
    <t>Comunicação visual em placa de acrílico 12x8cm</t>
  </si>
  <si>
    <t>SINAPI 74039/001</t>
  </si>
  <si>
    <t>SINAPI 73948/016</t>
  </si>
  <si>
    <t xml:space="preserve">Mobilização e desmobilização de equipamento de sondagem à percussão </t>
  </si>
  <si>
    <t>2.2</t>
  </si>
  <si>
    <t>2.3</t>
  </si>
  <si>
    <t>Alvenaria de tijolos furados, sem reaproveitamento</t>
  </si>
  <si>
    <t>(SINAPI 73899/002)</t>
  </si>
  <si>
    <t>Demolições/retiradas:</t>
  </si>
  <si>
    <t>2.4</t>
  </si>
  <si>
    <t xml:space="preserve">Escavação manual de vala, profundidade até 1,50m </t>
  </si>
  <si>
    <t>(SINAPI 73965/010)</t>
  </si>
  <si>
    <t>Reaterro apiloado manual de vala em camads de 20cm</t>
  </si>
  <si>
    <t xml:space="preserve">Vidro fumê,  4mm </t>
  </si>
  <si>
    <t>(ORSE 001881)</t>
  </si>
  <si>
    <t xml:space="preserve">Rufo em concreto armado, largura 25cm, espessura 7cm </t>
  </si>
  <si>
    <t xml:space="preserve">Luminária de sobrepor, com aletas, para lâmpada fluorescente tubular 2 x 32 w, inclusive reator eletrônico e lâmpada </t>
  </si>
  <si>
    <t>(ORSE 02020 )</t>
  </si>
  <si>
    <t>Porta papel toalha</t>
  </si>
  <si>
    <t>Caixa de gordura simples em concreto pre-moldado -d=40cm</t>
  </si>
  <si>
    <t>(SINAPI 74051/002)</t>
  </si>
  <si>
    <t>Torneira cromada média 1/2" ou 3/4" - fornecimento e instalação (sob bancada)</t>
  </si>
  <si>
    <t>Extintor de CO2</t>
  </si>
  <si>
    <t>(SINAPI 72554)</t>
  </si>
  <si>
    <t>Revestimento cerâmico 30x30 - PEI 4, assentado com argamassa, traçao 1:4(cimento e areia), preparao manual, com rejunte em cimento comum</t>
  </si>
  <si>
    <t>(SINAPI 74108/001)</t>
  </si>
  <si>
    <t>Emassamento com massa acrilica para ambientes internos/externos, duas demaos</t>
  </si>
  <si>
    <t>Pintura acrilica acetinada ambientes internos/externos, duas demaos</t>
  </si>
  <si>
    <t>Emassamento com massa latex, duas demãos</t>
  </si>
  <si>
    <t>Pintura latex PVA, duas demãos</t>
  </si>
  <si>
    <t>Pintura esmalte acetinado em madeira, duas demaos, incluso aparelhamento co fundo nivelador branco fosco</t>
  </si>
  <si>
    <t xml:space="preserve">Espelho 4mm fixo c/ botões de aço inox </t>
  </si>
  <si>
    <t>(ORSE 01889)</t>
  </si>
  <si>
    <t>Corrimão em ferro galvanizado (h=0,90m), com barras verticais de 2' e barra horizontal intermediária de 1 1/2"</t>
  </si>
  <si>
    <t>(ORSE 08779)</t>
  </si>
  <si>
    <t xml:space="preserve">Grade em ferro </t>
  </si>
  <si>
    <t>(SINAPI 73932/001)</t>
  </si>
  <si>
    <t>7.3.2</t>
  </si>
  <si>
    <t>16.3</t>
  </si>
  <si>
    <t>16.6</t>
  </si>
  <si>
    <t>16.9</t>
  </si>
  <si>
    <t>16.10</t>
  </si>
  <si>
    <t>16.11</t>
  </si>
  <si>
    <t>16.13</t>
  </si>
  <si>
    <t>7.1.4</t>
  </si>
  <si>
    <t>8.1</t>
  </si>
  <si>
    <t>8.2</t>
  </si>
  <si>
    <t>8.3</t>
  </si>
  <si>
    <t>11.4</t>
  </si>
  <si>
    <t>11.8</t>
  </si>
  <si>
    <t>11.9</t>
  </si>
  <si>
    <t>11.10</t>
  </si>
  <si>
    <t>11.11</t>
  </si>
  <si>
    <t>11.13</t>
  </si>
  <si>
    <t>11.14</t>
  </si>
  <si>
    <t>11.18</t>
  </si>
  <si>
    <t>13.4</t>
  </si>
  <si>
    <t>Mobilização e desmobilização:</t>
  </si>
  <si>
    <t>2.5</t>
  </si>
  <si>
    <t>ADMINISTRAÇÃO LOCAL DA OBRA</t>
  </si>
  <si>
    <t>Controle tecnológico de concreto com emissão de certificados</t>
  </si>
  <si>
    <t>5.3</t>
  </si>
  <si>
    <t>4.6</t>
  </si>
  <si>
    <t>(INSUMOS SINAPI 00002706)</t>
  </si>
  <si>
    <t>Engenheiro júnior - de obra (4h/dia)</t>
  </si>
  <si>
    <t>Mestre de obras (8h/dia)</t>
  </si>
  <si>
    <t>Apontador (8h/dia)</t>
  </si>
  <si>
    <t>Almoxarife (8h/dia)</t>
  </si>
  <si>
    <t>(INSUMOS SINAPI 00004069)</t>
  </si>
  <si>
    <t>(INSUMOS SINAPI 00006122)</t>
  </si>
  <si>
    <t>(INSUMOS SINAPI 00010508)</t>
  </si>
  <si>
    <t>(INSUMOS SINAPI 00000253)</t>
  </si>
  <si>
    <t>Administração Local:</t>
  </si>
  <si>
    <t>1.6</t>
  </si>
  <si>
    <t xml:space="preserve">Tomada para lógica, rj45, com caixa sobrepor, aparente </t>
  </si>
  <si>
    <t>(ORSE 03811)</t>
  </si>
  <si>
    <t xml:space="preserve">Canaleta plástica 25mm x 25mm, Pial ou similar </t>
  </si>
  <si>
    <t>(ORSE 000794)</t>
  </si>
  <si>
    <t>ORÇAMENTO BÁSICO ESTIMATIVO PARA CONSTRUÇÃO DO INSTITUTO DE QUÍMICA/UFAL</t>
  </si>
  <si>
    <t>GERENCIA DE PROJETOS, OBRAS E SERVIÇOS DE ENGENHARIA - GPOS</t>
  </si>
  <si>
    <t>7.4.3</t>
  </si>
  <si>
    <t>7.4.4</t>
  </si>
  <si>
    <t xml:space="preserve">Vidro incolor, 4mm </t>
  </si>
  <si>
    <t>(SINAPI 72117)</t>
  </si>
  <si>
    <t>(ORSE 001884)</t>
  </si>
  <si>
    <t>Vidro jateado 6mm</t>
  </si>
  <si>
    <t>Porta de giro em compensado 0,80 x 2,10m, completa (incluso alizar, aduela, dobradiça,  ferragens e marco) (P3, P9)</t>
  </si>
  <si>
    <t>Porta de giro em compensado 1,00 x 2,10m, completa (incluso alizar, aduela, dobradiça,  ferragens e marco) (P2, P8)</t>
  </si>
  <si>
    <t>Porta de giro em compensado 2,00 x 2,10m, completa (incluso alizar, aduela, dobradiça,  ferragens e marco) (P1, P7)</t>
  </si>
  <si>
    <t>7.5</t>
  </si>
  <si>
    <t>Porta em madeira, revestida com LPM - 0.80x1,80m,  incluso marco, dobradiças e tarjeta tipo livre/ocupado (P5)</t>
  </si>
  <si>
    <t>Porta em madeira, revestida com LPM - 0.72x1,80m,  incluso marco, dobradiças e tarjeta tipo livre/ocupado (P6)</t>
  </si>
  <si>
    <t>(SINAPI 74067/002)</t>
  </si>
  <si>
    <t xml:space="preserve">Janela de alumínio de correr </t>
  </si>
  <si>
    <t>Janela de alumínio tipo boca de lobo 03 folhas (J3)</t>
  </si>
  <si>
    <t>(ORSE 007851)</t>
  </si>
  <si>
    <t>Estrutura metálica em tesoura, vão 20m</t>
  </si>
  <si>
    <t>(SINAPI 72112)</t>
  </si>
  <si>
    <t>Pastilha cerâmica 10x10cm, fixada com nata de cimento, rejuntamento com cimento branco, incluso limpeza</t>
  </si>
  <si>
    <t>(SINAPI 73667)</t>
  </si>
  <si>
    <t>Piso cimentado rústico, traco 1:4(cimento e areia), espessura 3,0cm, preparo manual, inclusive lastro (calçadas)</t>
  </si>
  <si>
    <t>Piso em granilite, incluso juntas de dilatacao plasticas e polimento mecanizado</t>
  </si>
  <si>
    <t>Pavimentação em blocos intertravados de concreto, espessura 6,5 cm, fck 35mpa, assentados sobre colchão de areia, incluso contenção</t>
  </si>
  <si>
    <t>(SINAPI 73764/004)</t>
  </si>
  <si>
    <t>Rodapé em granilite, altura 10cm</t>
  </si>
  <si>
    <t>(SINAPI 73850/001)</t>
  </si>
  <si>
    <t>Soleira de granilite</t>
  </si>
  <si>
    <t>(SINAPI 74192/001)</t>
  </si>
  <si>
    <t>Pintura esmalte, 2 demãos,c/ 1 demão de zarcão (grade, porta)</t>
  </si>
  <si>
    <t>Divisória de granito ouro branco, e=2cm, inclusive montagem c/ ferragens</t>
  </si>
  <si>
    <t>Prateleira em concreto com acabamento liso</t>
  </si>
  <si>
    <t>(ORSE 02433)</t>
  </si>
  <si>
    <t>Barra de apoio em aço inox polido, l=90cm,  d=38.1 mm</t>
  </si>
  <si>
    <t>(ORSE 002390)</t>
  </si>
  <si>
    <t>Armário sob bancada</t>
  </si>
  <si>
    <t>Cuba de aço inox, com sifão e torneira tipo bica alta p/ laboratório e copa (340x400x140mm)</t>
  </si>
  <si>
    <t xml:space="preserve">Mictório de louça c/ pertences, registro de pressão, canopla e cj de fixação </t>
  </si>
  <si>
    <t>(SINAPI 74234/001)</t>
  </si>
  <si>
    <t>Assento sanitário articulável</t>
  </si>
  <si>
    <t>(ORSE 007355)</t>
  </si>
  <si>
    <t>Saboneteira de louça - chuveiro</t>
  </si>
  <si>
    <t>(ORSE 05048)</t>
  </si>
  <si>
    <t xml:space="preserve">Luminária de sobrepor, com aletas, para lâmpada fluorescente tubular 1 x 32 w, inclusive reator eletrônico e lâmpada </t>
  </si>
  <si>
    <t>Projeto executivo de estruturas de concreto e metálica</t>
  </si>
  <si>
    <t>Aterro compactado manualmente (h=50cm)</t>
  </si>
  <si>
    <t xml:space="preserve">Concreto Armado fck=30,0MPa, usinado, bombeado, adensado e lançado, para pilares, vigas </t>
  </si>
  <si>
    <t>Verga</t>
  </si>
  <si>
    <t>5.4</t>
  </si>
  <si>
    <t>Aluguel de equipamentos  e materiais</t>
  </si>
  <si>
    <t>Grades/telas</t>
  </si>
  <si>
    <t>2.4.1</t>
  </si>
  <si>
    <t>2.4.2</t>
  </si>
  <si>
    <t>2.4.3</t>
  </si>
  <si>
    <t>2.4.7</t>
  </si>
  <si>
    <t>2.4.8</t>
  </si>
  <si>
    <t>2.4.9</t>
  </si>
  <si>
    <t>2.5.1</t>
  </si>
  <si>
    <t>2.5.2</t>
  </si>
  <si>
    <t>2.5.3</t>
  </si>
  <si>
    <t>2.5.4</t>
  </si>
  <si>
    <t>Ligação a rede coletora - tubo pvc esgoto c/ conexões  - 100mm, fornecimento e instalação</t>
  </si>
  <si>
    <t>6.2</t>
  </si>
  <si>
    <t>6.3</t>
  </si>
  <si>
    <t>7.1.5</t>
  </si>
  <si>
    <t>7.1.6</t>
  </si>
  <si>
    <t>9.17</t>
  </si>
  <si>
    <t>11.20</t>
  </si>
  <si>
    <t>11.21</t>
  </si>
  <si>
    <t>11.23</t>
  </si>
  <si>
    <t>11.24</t>
  </si>
  <si>
    <t>11.25</t>
  </si>
  <si>
    <t>14.1.5</t>
  </si>
  <si>
    <t>14.2.2</t>
  </si>
  <si>
    <t>14.2.3</t>
  </si>
  <si>
    <t>14.2.4</t>
  </si>
  <si>
    <t>15.7</t>
  </si>
  <si>
    <t>16.7</t>
  </si>
  <si>
    <t>16.8</t>
  </si>
  <si>
    <t>Árvore</t>
  </si>
  <si>
    <t>2.5.5</t>
  </si>
  <si>
    <t>(SINAPI 73871/001)</t>
  </si>
  <si>
    <t>Cerca com estacas em concreto, com arame farpado</t>
  </si>
  <si>
    <t>ORSE 000025</t>
  </si>
  <si>
    <t>Sondagem à trado (3 furos)</t>
  </si>
  <si>
    <t>(ORSE 000001)</t>
  </si>
  <si>
    <t>(SINAPI 74200/001)</t>
  </si>
  <si>
    <t>(ORSE 004065)</t>
  </si>
  <si>
    <t>Telhamento com telha de alumínio, ondulada, esp = 0,7 mm, tipo sanduíche, pré pintada em duas faces, com preenchimento de lã de vidro 50mm</t>
  </si>
  <si>
    <t>(ORSE 003391)</t>
  </si>
  <si>
    <t>(SINAPI 41619)</t>
  </si>
  <si>
    <t>Cobertura com telha de fibra vidro ondulada 6mm</t>
  </si>
  <si>
    <t xml:space="preserve">Testeira em granito ouro branco - 3cm </t>
  </si>
  <si>
    <t>Rodamão em granito ouro branco - 7cm</t>
  </si>
  <si>
    <t xml:space="preserve">Projeto executivo de SPDA </t>
  </si>
  <si>
    <t>Portão de ferro de abrir com duas folhas, com barra quadrada de 5/8" na vertical, duas barras de quadrada de 1" na horizontal e quadro com barra de ferro de 1", inclusive dobradiças, ferrolhos e chumbadores com parafusos (2,00 x 2,50m) P4</t>
  </si>
  <si>
    <t>(ORSE 008899)</t>
  </si>
  <si>
    <t>(ORSE 001880+004073)</t>
  </si>
  <si>
    <t>Luminária p/ vidros temperados 2 x , inclusive vidro e perfil metálico</t>
  </si>
  <si>
    <t xml:space="preserve">Disjuntor termomagnetico monopolar padrao nema (americano) de 6A a 25A,  240V, fornecimento e instalação </t>
  </si>
  <si>
    <t xml:space="preserve">Disjuntor termomagnetico monopolar padrao nema (americano) de 16A a 25A,  240V, fornecimento e instalação </t>
  </si>
  <si>
    <t xml:space="preserve">Disjuntor termomagnetico tripolar padrao nema (americano) de 63A,  240V, fornecimento e instalação </t>
  </si>
  <si>
    <t xml:space="preserve">Suporte para transformador em poste de concreto circular  </t>
  </si>
  <si>
    <t>(SINAPI 73624)</t>
  </si>
  <si>
    <t xml:space="preserve">Deslocamento de transformador trifásico  </t>
  </si>
  <si>
    <t>(ORSE 03046)</t>
  </si>
  <si>
    <t>Quadro de medição indireta para transformadores , dim. 1,50x0,70x0,25m, exceto disjuntores</t>
  </si>
  <si>
    <t>(ORSE 03188)</t>
  </si>
  <si>
    <t>Montagem de acessórios para subestação transformadora em poste</t>
  </si>
  <si>
    <t>(ORSE 00323)</t>
  </si>
  <si>
    <t xml:space="preserve">Poste de concreto seção circular comprimento =7m carga nominal topo 400kg inclusive escavação, exclusive transporte </t>
  </si>
  <si>
    <t>(SINAPI 73783/007)</t>
  </si>
  <si>
    <t>Transformador distribuição 45KVA trifásico 60HZ classe 15KV imerso em ólelo mineral, fornecimento e instalação</t>
  </si>
  <si>
    <t>Cabo de cobre isolado PVC resistente a chama 450/750, 35mm2 fornecimento e instalação, partindo do transformador para alimentação do prédio</t>
  </si>
  <si>
    <t>(SINAPI 73860/014)</t>
  </si>
  <si>
    <t>Cabo de cobre isolado PVC resistente a chama 450/750, 25mm2 fornecimento e instalação, partindo do transformador para alimentação do prédio</t>
  </si>
  <si>
    <t>(SINAPI 73860/013)</t>
  </si>
  <si>
    <t>Cabo de cobre isolado PVC resistente a chama 450/750, 16mm2 fornecimento e instalação, partindo do transformador para alimentação do prédio</t>
  </si>
  <si>
    <t>(SINAPI 73860/012)</t>
  </si>
  <si>
    <t>Cabo de cobre nu 50mm²</t>
  </si>
  <si>
    <t>Cabo de cobre nu 35mm²</t>
  </si>
  <si>
    <t>Poço de inspeção em pvc 300 x 300mm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</si>
  <si>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</si>
  <si>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</si>
  <si>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</si>
  <si>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</si>
  <si>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</si>
  <si>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</si>
  <si>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</si>
  <si>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</si>
  <si>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</si>
  <si>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</si>
  <si>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</si>
  <si>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</si>
  <si>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</si>
  <si>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</si>
  <si>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 xml:space="preserve">INSTALAÇÕES ELÉTRICAS E SPDA         </t>
  </si>
  <si>
    <t xml:space="preserve">Disjuntor termomagnetico monopolar padrao nema (americano) de 40A,  240V, fornecimento e instalação </t>
  </si>
  <si>
    <t>(SINAPI 74130/002)</t>
  </si>
  <si>
    <t>(SINAPI 74130/005)</t>
  </si>
  <si>
    <t xml:space="preserve">Disjuntor termomagnetico tripolar padrao nema (americano) de 100A,  240V, fornecimento e instalação </t>
  </si>
  <si>
    <t>(SINAPI 73857/008)</t>
  </si>
  <si>
    <t>(SINAPI 68069)</t>
  </si>
  <si>
    <t>(SINAPI 72253)</t>
  </si>
  <si>
    <t>(SINAPI 72254)</t>
  </si>
  <si>
    <t>(SINAPI 74252/001)</t>
  </si>
  <si>
    <t>Eletroduto rígido pvc 25mm (1"), fornecimento e instalação</t>
  </si>
  <si>
    <t>Vigia noturno (8h/dia)- 2</t>
  </si>
  <si>
    <t>Pintura esmalte, 2 demãos,c/ 1 demão de zarcão (estrutura metálica)</t>
  </si>
  <si>
    <t>9.32</t>
  </si>
  <si>
    <t>(SINAPI 74131/008)</t>
  </si>
  <si>
    <t xml:space="preserve">Quadro de distribuição em chapa de aço, com barramento, de embutir ou sobrepor,com porta, para até 50 disjuntores </t>
  </si>
  <si>
    <t>Divisoria Naval (painel com vidro), e=40mm, com perfis em aço</t>
  </si>
  <si>
    <t>Vidro temperado  10 mm, liso, transparente, com ferragens (P11)</t>
  </si>
  <si>
    <t>Vidro temperado  8 mm, liso, transparente</t>
  </si>
  <si>
    <t>Alvenaria em tijolo cerâmico furado 10x20x20, 1/2 vez, assentado em argamassa taço 1:4</t>
  </si>
  <si>
    <t>SINAPI 73935/001</t>
  </si>
  <si>
    <t>4.7</t>
  </si>
  <si>
    <t xml:space="preserve">Concreto Armado fck=30,0MPa, usinado, bombeado, adensado e lançado, para bases dos compressores </t>
  </si>
  <si>
    <t>Porta corta fogo de giro 01 folha (1,06x2,10m) (P10)</t>
  </si>
  <si>
    <t>Torneira cromada bica alta com arejador (bancada oficina de vidro)</t>
  </si>
  <si>
    <t>Lavatório de louça  completo</t>
  </si>
  <si>
    <r>
      <t>Tubo de ferro Ø</t>
    </r>
    <r>
      <rPr>
        <sz val="7.05"/>
        <rFont val="Courier New"/>
        <family val="3"/>
      </rPr>
      <t xml:space="preserve"> </t>
    </r>
    <r>
      <rPr>
        <sz val="11"/>
        <rFont val="Courier New"/>
        <family val="3"/>
      </rPr>
      <t>10cm</t>
    </r>
  </si>
  <si>
    <t>Cisterna/Casa de bomba:</t>
  </si>
  <si>
    <t>Porta em barras de ferro</t>
  </si>
  <si>
    <t>16.11.1</t>
  </si>
  <si>
    <t>16.11.2</t>
  </si>
  <si>
    <t>16.11.3</t>
  </si>
  <si>
    <t>16.11.4</t>
  </si>
  <si>
    <t>16.11.5</t>
  </si>
  <si>
    <t>16.11.6</t>
  </si>
  <si>
    <t>16.11.7</t>
  </si>
  <si>
    <t>16.11.8</t>
  </si>
  <si>
    <t>16.11.9</t>
  </si>
  <si>
    <t>16.11.10</t>
  </si>
  <si>
    <t>Coberta e tehas de fibrocimento</t>
  </si>
  <si>
    <t>ORSE 000055</t>
  </si>
  <si>
    <t>ORSE 007690</t>
  </si>
  <si>
    <t>ORSE 000010</t>
  </si>
  <si>
    <t>ORSE 001858</t>
  </si>
  <si>
    <t>ORSE 000095</t>
  </si>
  <si>
    <t>ORSE 000641</t>
  </si>
  <si>
    <t>ORSE  000692</t>
  </si>
  <si>
    <t>ORSE 003294</t>
  </si>
  <si>
    <t>(ORSE 000674)</t>
  </si>
  <si>
    <t>pt</t>
  </si>
  <si>
    <t>11.26</t>
  </si>
  <si>
    <t>ORSE 9700</t>
  </si>
  <si>
    <t>Caixa d'água de polietileno - instalada, exceto base de apoio, cap. 1000 litros</t>
  </si>
  <si>
    <t>(SINAPI  83534  )</t>
  </si>
  <si>
    <t>(SINAPI  74131/004 )</t>
  </si>
  <si>
    <t xml:space="preserve">Quadro de distribuição em chapa de aço, com barramento, de embutir ou sobrepor,com porta, para até 18disjuntores </t>
  </si>
  <si>
    <t>SINAPI 73632</t>
  </si>
  <si>
    <t>7.4.5</t>
  </si>
  <si>
    <t>ORSE 009631</t>
  </si>
  <si>
    <t>Bandeira para vidro em madeira de 1ª, (P1, P7 ,P8, P9)</t>
  </si>
  <si>
    <t>ORSE 4718</t>
  </si>
  <si>
    <t>Ponto de luz em teto ou parede, com eletroduto de pvc flexivel sanfonado aparente Ø 3/4"</t>
  </si>
  <si>
    <t>Ponto de tomada para computador (caixa, eletroduto, fios e tomada), c/ eletroduto ferro galvanizado, aparente  Ø 3/4"</t>
  </si>
  <si>
    <t>Ponto de tomada (caixa, eletroduto, fios e tomada)média/baixa, c/ eletroduto ferro galvanizado, aparente  Ø 3/4"</t>
  </si>
  <si>
    <t>Ponto de tomada 3p para ar condicionado até 3000 va, com calhas de pvc (sistema "x") 20x10mm aparente, incluindo conjunto astop/30a-220v, inclusive aterramento</t>
  </si>
  <si>
    <t>ORSE 07592</t>
  </si>
  <si>
    <t>ORSE 3930+4073+1880</t>
  </si>
  <si>
    <t>Fornecimento e instalação de brise metálico de alumínio microperfurado</t>
  </si>
  <si>
    <t>ORSE 002385</t>
  </si>
  <si>
    <t>ORSE 003277</t>
  </si>
  <si>
    <t>ORSE 03279</t>
  </si>
  <si>
    <t>ORSE 03283+SINAPI 83465</t>
  </si>
  <si>
    <t>Ponto de interruptor three way aparente com calha de pvc sistema x</t>
  </si>
  <si>
    <t>Ponto de interruptor 01 seção (1 s) aparente com calha de pvc sistema x</t>
  </si>
  <si>
    <t>Ponto de interruptor 02 seções (2 s) aparente com calha de pvc sistema x</t>
  </si>
  <si>
    <t>Ponto de interruptor four way aparente com calha de pvc sistema x</t>
  </si>
  <si>
    <t>Impermeabilização:</t>
  </si>
  <si>
    <t>16.11.7.1</t>
  </si>
  <si>
    <t>16.11.7.2</t>
  </si>
  <si>
    <t>Impermeabilização c/manta asfáltica com 3mm de espessura + proteção mecânica (lajes)</t>
  </si>
  <si>
    <t xml:space="preserve">Impermeabilização c/manta asfáltica com 3mm de espessura + proteção mecânica </t>
  </si>
  <si>
    <t>(SINAPI 74255/003)</t>
  </si>
  <si>
    <t>BDI 25%</t>
  </si>
  <si>
    <t>(SINAPI 72872)</t>
  </si>
  <si>
    <t>(SINAPI  5719)</t>
  </si>
  <si>
    <t>(SINAPI 73910/005 + 74070/004 + 73486+7100)</t>
  </si>
  <si>
    <t>SINAPI 74139/001 + 74046/002</t>
  </si>
  <si>
    <t>(ORSE 001353)</t>
  </si>
  <si>
    <t>(ORSE 1683)</t>
  </si>
  <si>
    <t>SINAPI 86888)</t>
  </si>
  <si>
    <t>(SINAPI 86914)</t>
  </si>
  <si>
    <t>(ORSE 2087)</t>
  </si>
  <si>
    <t>ORSE 2004 +2058</t>
  </si>
  <si>
    <t>(ORSE 4457)</t>
  </si>
  <si>
    <t>(ORSE 2031)</t>
  </si>
  <si>
    <t>(ORSE 2051)</t>
  </si>
  <si>
    <t>(ORSE 2035)</t>
  </si>
  <si>
    <t>(SINAPI 74165/004)</t>
  </si>
  <si>
    <t>(SINAPI 73968/001+ORSE 1968)</t>
  </si>
  <si>
    <t>(SINAPI 84191)</t>
  </si>
  <si>
    <t>(SINAPI 73923/002 + 68333  )</t>
  </si>
  <si>
    <t>ORSE 009054</t>
  </si>
  <si>
    <t>(SINAPI 83534)</t>
  </si>
  <si>
    <t>Atualizado com SINAPI/dez 2014 e ORSE/dez 2014 e mercado local.</t>
  </si>
  <si>
    <t>Maceió, 11 de fevereiro de 2014</t>
  </si>
  <si>
    <t>(SINAPI 5652)</t>
  </si>
  <si>
    <t>ORSE 07689</t>
  </si>
  <si>
    <t>ORSE 07273</t>
  </si>
  <si>
    <t>ORSE 07274</t>
  </si>
  <si>
    <t>Mercado Local</t>
  </si>
  <si>
    <t>BDI(23,9%)</t>
  </si>
  <si>
    <t xml:space="preserve">Importa o presente orçamento estimativo valor de R$ 870.321,82(oitocentos e setenta mil, trezentos e vinte e um reais e oitenta e dois centavos)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</si>
</sst>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#.##000"/>
    <numFmt numFmtId="166" formatCode="#,##0.00;[Red]#,##0.00"/>
    <numFmt numFmtId="167" formatCode="_(* #,##0.00_);_(* \(#,##0.00\);_(* \-??_);_(@_)"/>
    <numFmt numFmtId="168" formatCode="0.0%"/>
  </numFmts>
  <fonts count="39" x14ac:knownFonts="1">
    <font>
      <sz val="10"/>
      <name val="Courie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34"/>
      <name val="Tahoma"/>
      <family val="2"/>
    </font>
    <font>
      <sz val="10"/>
      <color indexed="34"/>
      <name val="Tahoma"/>
      <family val="2"/>
    </font>
    <font>
      <sz val="11"/>
      <name val="Courier New"/>
      <family val="3"/>
    </font>
    <font>
      <i/>
      <sz val="11"/>
      <name val="Courier New"/>
      <family val="3"/>
    </font>
    <font>
      <b/>
      <sz val="11"/>
      <name val="Courier New"/>
      <family val="3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ourier New"/>
      <family val="3"/>
    </font>
    <font>
      <sz val="10"/>
      <name val="Courier"/>
      <family val="3"/>
    </font>
    <font>
      <sz val="10"/>
      <name val="Courier New"/>
      <family val="3"/>
    </font>
    <font>
      <sz val="11"/>
      <color indexed="8"/>
      <name val="Courier New"/>
      <family val="3"/>
    </font>
    <font>
      <sz val="12"/>
      <name val="Courier New"/>
      <family val="3"/>
    </font>
    <font>
      <sz val="7.05"/>
      <name val="Courier New"/>
      <family val="3"/>
    </font>
    <font>
      <sz val="12"/>
      <color rgb="FFFF0000"/>
      <name val="Calibri"/>
      <family val="2"/>
      <scheme val="minor"/>
    </font>
    <font>
      <sz val="10"/>
      <name val="Courie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3">
    <xf numFmtId="39" fontId="0" fillId="0" borderId="0"/>
    <xf numFmtId="0" fontId="3" fillId="0" borderId="0"/>
    <xf numFmtId="0" fontId="1" fillId="0" borderId="0"/>
    <xf numFmtId="0" fontId="10" fillId="0" borderId="0"/>
    <xf numFmtId="0" fontId="10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9" fontId="1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39" fontId="33" fillId="0" borderId="0"/>
    <xf numFmtId="44" fontId="38" fillId="0" borderId="0" applyFont="0" applyFill="0" applyBorder="0" applyAlignment="0" applyProtection="0"/>
  </cellStyleXfs>
  <cellXfs count="472">
    <xf numFmtId="39" fontId="0" fillId="0" borderId="0" xfId="0"/>
    <xf numFmtId="39" fontId="11" fillId="0" borderId="0" xfId="3" applyNumberFormat="1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2" fillId="0" borderId="0" xfId="3" applyFont="1" applyFill="1" applyBorder="1" applyAlignment="1" applyProtection="1">
      <alignment horizontal="center" vertical="center"/>
      <protection hidden="1"/>
    </xf>
    <xf numFmtId="164" fontId="12" fillId="0" borderId="0" xfId="10" applyFont="1" applyFill="1" applyBorder="1" applyAlignment="1" applyProtection="1">
      <alignment vertical="center"/>
      <protection hidden="1"/>
    </xf>
    <xf numFmtId="4" fontId="12" fillId="0" borderId="0" xfId="10" applyNumberFormat="1" applyFont="1" applyFill="1" applyBorder="1" applyAlignment="1" applyProtection="1">
      <alignment vertical="center"/>
      <protection hidden="1"/>
    </xf>
    <xf numFmtId="0" fontId="12" fillId="0" borderId="0" xfId="3" applyFont="1" applyFill="1" applyBorder="1" applyAlignment="1" applyProtection="1">
      <alignment horizontal="right" vertical="center"/>
      <protection hidden="1"/>
    </xf>
    <xf numFmtId="10" fontId="12" fillId="0" borderId="0" xfId="7" applyNumberFormat="1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vertical="center"/>
      <protection hidden="1"/>
    </xf>
    <xf numFmtId="39" fontId="14" fillId="0" borderId="0" xfId="3" applyNumberFormat="1" applyFont="1" applyFill="1" applyBorder="1" applyAlignment="1" applyProtection="1">
      <alignment horizontal="center" vertical="center"/>
      <protection hidden="1"/>
    </xf>
    <xf numFmtId="39" fontId="12" fillId="0" borderId="0" xfId="0" applyFont="1" applyFill="1" applyBorder="1" applyAlignment="1" applyProtection="1">
      <alignment vertical="center"/>
      <protection hidden="1"/>
    </xf>
    <xf numFmtId="39" fontId="11" fillId="0" borderId="0" xfId="0" applyFont="1" applyFill="1" applyBorder="1" applyAlignment="1" applyProtection="1">
      <alignment vertical="center"/>
      <protection hidden="1"/>
    </xf>
    <xf numFmtId="0" fontId="11" fillId="0" borderId="0" xfId="3" applyFont="1" applyFill="1" applyBorder="1" applyAlignment="1" applyProtection="1">
      <alignment horizontal="center" vertical="center"/>
      <protection hidden="1"/>
    </xf>
    <xf numFmtId="164" fontId="12" fillId="0" borderId="2" xfId="10" applyFont="1" applyFill="1" applyBorder="1" applyAlignment="1" applyProtection="1">
      <alignment horizontal="right" vertical="center"/>
      <protection hidden="1"/>
    </xf>
    <xf numFmtId="0" fontId="11" fillId="0" borderId="0" xfId="3" applyFont="1" applyFill="1" applyBorder="1" applyAlignment="1" applyProtection="1">
      <alignment horizontal="center" vertical="center" wrapText="1"/>
      <protection hidden="1"/>
    </xf>
    <xf numFmtId="0" fontId="12" fillId="0" borderId="0" xfId="3" applyFont="1" applyFill="1" applyBorder="1" applyAlignment="1" applyProtection="1">
      <alignment horizontal="center" vertical="center" wrapText="1"/>
      <protection hidden="1"/>
    </xf>
    <xf numFmtId="164" fontId="17" fillId="0" borderId="0" xfId="10" applyFont="1" applyFill="1" applyBorder="1" applyAlignment="1" applyProtection="1">
      <alignment vertical="center" wrapText="1"/>
      <protection hidden="1"/>
    </xf>
    <xf numFmtId="39" fontId="15" fillId="0" borderId="0" xfId="3" applyNumberFormat="1" applyFont="1" applyFill="1" applyBorder="1" applyAlignment="1" applyProtection="1">
      <alignment horizontal="center" vertical="center" wrapText="1"/>
      <protection hidden="1"/>
    </xf>
    <xf numFmtId="39" fontId="18" fillId="0" borderId="0" xfId="3" applyNumberFormat="1" applyFont="1" applyFill="1" applyBorder="1" applyAlignment="1" applyProtection="1">
      <alignment horizontal="left" vertical="center"/>
      <protection hidden="1"/>
    </xf>
    <xf numFmtId="39" fontId="12" fillId="0" borderId="0" xfId="3" applyNumberFormat="1" applyFont="1" applyFill="1" applyBorder="1" applyAlignment="1" applyProtection="1">
      <alignment horizontal="center" vertical="center"/>
      <protection hidden="1"/>
    </xf>
    <xf numFmtId="4" fontId="11" fillId="0" borderId="0" xfId="10" applyNumberFormat="1" applyFont="1" applyFill="1" applyBorder="1" applyAlignment="1" applyProtection="1">
      <alignment vertical="center" wrapText="1"/>
      <protection hidden="1"/>
    </xf>
    <xf numFmtId="10" fontId="19" fillId="0" borderId="0" xfId="3" applyNumberFormat="1" applyFont="1" applyFill="1" applyBorder="1" applyAlignment="1" applyProtection="1">
      <alignment horizontal="right" vertical="center" wrapText="1"/>
      <protection hidden="1"/>
    </xf>
    <xf numFmtId="10" fontId="11" fillId="0" borderId="0" xfId="7" applyNumberFormat="1" applyFont="1" applyFill="1" applyBorder="1" applyAlignment="1" applyProtection="1">
      <alignment vertical="center" wrapText="1"/>
      <protection hidden="1"/>
    </xf>
    <xf numFmtId="39" fontId="18" fillId="0" borderId="0" xfId="3" applyNumberFormat="1" applyFont="1" applyFill="1" applyBorder="1" applyAlignment="1" applyProtection="1">
      <alignment horizontal="center" vertical="center"/>
      <protection hidden="1"/>
    </xf>
    <xf numFmtId="39" fontId="15" fillId="0" borderId="0" xfId="3" applyNumberFormat="1" applyFont="1" applyFill="1" applyBorder="1" applyAlignment="1" applyProtection="1">
      <alignment horizontal="left" vertical="center"/>
      <protection hidden="1"/>
    </xf>
    <xf numFmtId="39" fontId="11" fillId="0" borderId="0" xfId="3" applyNumberFormat="1" applyFont="1" applyFill="1" applyBorder="1" applyAlignment="1" applyProtection="1">
      <alignment horizontal="center" vertical="center"/>
      <protection hidden="1"/>
    </xf>
    <xf numFmtId="164" fontId="11" fillId="0" borderId="0" xfId="10" applyFont="1" applyFill="1" applyBorder="1" applyAlignment="1" applyProtection="1">
      <alignment vertical="center"/>
      <protection hidden="1"/>
    </xf>
    <xf numFmtId="4" fontId="11" fillId="0" borderId="0" xfId="10" applyNumberFormat="1" applyFont="1" applyFill="1" applyBorder="1" applyAlignment="1" applyProtection="1">
      <alignment vertical="center"/>
      <protection hidden="1"/>
    </xf>
    <xf numFmtId="10" fontId="11" fillId="0" borderId="0" xfId="7" applyNumberFormat="1" applyFont="1" applyFill="1" applyBorder="1" applyAlignment="1" applyProtection="1">
      <alignment vertical="center"/>
      <protection hidden="1"/>
    </xf>
    <xf numFmtId="164" fontId="12" fillId="0" borderId="3" xfId="10" applyFont="1" applyFill="1" applyBorder="1" applyAlignment="1" applyProtection="1">
      <alignment vertical="center"/>
      <protection hidden="1"/>
    </xf>
    <xf numFmtId="39" fontId="12" fillId="0" borderId="3" xfId="0" applyNumberFormat="1" applyFont="1" applyFill="1" applyBorder="1" applyAlignment="1" applyProtection="1">
      <alignment vertical="center"/>
      <protection hidden="1"/>
    </xf>
    <xf numFmtId="0" fontId="12" fillId="0" borderId="3" xfId="3" applyFont="1" applyFill="1" applyBorder="1" applyAlignment="1" applyProtection="1">
      <alignment vertical="center" wrapText="1"/>
      <protection hidden="1"/>
    </xf>
    <xf numFmtId="4" fontId="12" fillId="0" borderId="8" xfId="10" applyNumberFormat="1" applyFont="1" applyFill="1" applyBorder="1" applyAlignment="1" applyProtection="1">
      <alignment vertical="center"/>
      <protection hidden="1"/>
    </xf>
    <xf numFmtId="164" fontId="12" fillId="0" borderId="8" xfId="0" quotePrefix="1" applyNumberFormat="1" applyFont="1" applyFill="1" applyBorder="1" applyAlignment="1" applyProtection="1">
      <alignment horizontal="center" vertical="center"/>
      <protection hidden="1"/>
    </xf>
    <xf numFmtId="10" fontId="12" fillId="0" borderId="10" xfId="7" applyNumberFormat="1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horizontal="center" vertical="center"/>
      <protection hidden="1"/>
    </xf>
    <xf numFmtId="0" fontId="24" fillId="0" borderId="0" xfId="3" applyFont="1" applyFill="1" applyBorder="1" applyAlignment="1" applyProtection="1">
      <alignment vertical="center"/>
      <protection hidden="1"/>
    </xf>
    <xf numFmtId="4" fontId="11" fillId="0" borderId="8" xfId="10" applyNumberFormat="1" applyFont="1" applyFill="1" applyBorder="1" applyAlignment="1" applyProtection="1">
      <alignment vertical="center"/>
      <protection hidden="1"/>
    </xf>
    <xf numFmtId="4" fontId="12" fillId="0" borderId="8" xfId="3" applyNumberFormat="1" applyFont="1" applyFill="1" applyBorder="1" applyAlignment="1" applyProtection="1">
      <alignment vertical="center" wrapText="1"/>
      <protection hidden="1"/>
    </xf>
    <xf numFmtId="39" fontId="25" fillId="0" borderId="0" xfId="3" applyNumberFormat="1" applyFont="1" applyFill="1" applyBorder="1" applyAlignment="1" applyProtection="1">
      <alignment horizontal="left" vertical="center"/>
      <protection hidden="1"/>
    </xf>
    <xf numFmtId="0" fontId="26" fillId="0" borderId="0" xfId="3" applyFont="1" applyFill="1" applyBorder="1" applyAlignment="1" applyProtection="1">
      <alignment vertical="center"/>
      <protection hidden="1"/>
    </xf>
    <xf numFmtId="0" fontId="26" fillId="0" borderId="0" xfId="3" applyFont="1" applyFill="1" applyBorder="1" applyAlignment="1" applyProtection="1">
      <alignment horizontal="center" vertical="center"/>
      <protection hidden="1"/>
    </xf>
    <xf numFmtId="164" fontId="26" fillId="0" borderId="0" xfId="10" applyFont="1" applyFill="1" applyBorder="1" applyAlignment="1" applyProtection="1">
      <alignment vertical="center"/>
      <protection hidden="1"/>
    </xf>
    <xf numFmtId="4" fontId="26" fillId="0" borderId="0" xfId="10" applyNumberFormat="1" applyFont="1" applyFill="1" applyBorder="1" applyAlignment="1" applyProtection="1">
      <alignment vertical="center"/>
      <protection hidden="1"/>
    </xf>
    <xf numFmtId="0" fontId="26" fillId="0" borderId="0" xfId="3" applyFont="1" applyFill="1" applyBorder="1" applyAlignment="1" applyProtection="1">
      <alignment horizontal="right" vertical="center"/>
      <protection hidden="1"/>
    </xf>
    <xf numFmtId="10" fontId="26" fillId="0" borderId="0" xfId="7" applyNumberFormat="1" applyFont="1" applyFill="1" applyBorder="1" applyAlignment="1" applyProtection="1">
      <alignment vertical="center"/>
      <protection hidden="1"/>
    </xf>
    <xf numFmtId="0" fontId="10" fillId="0" borderId="0" xfId="3" applyFont="1" applyFill="1" applyBorder="1" applyAlignment="1" applyProtection="1">
      <alignment vertical="center"/>
      <protection hidden="1"/>
    </xf>
    <xf numFmtId="39" fontId="21" fillId="0" borderId="0" xfId="3" applyNumberFormat="1" applyFont="1" applyFill="1" applyBorder="1" applyAlignment="1" applyProtection="1">
      <alignment vertical="center"/>
      <protection hidden="1"/>
    </xf>
    <xf numFmtId="39" fontId="21" fillId="0" borderId="0" xfId="3" applyNumberFormat="1" applyFont="1" applyFill="1" applyBorder="1" applyAlignment="1" applyProtection="1">
      <alignment horizontal="center" vertical="center"/>
      <protection hidden="1"/>
    </xf>
    <xf numFmtId="39" fontId="27" fillId="0" borderId="0" xfId="3" applyNumberFormat="1" applyFont="1" applyFill="1" applyBorder="1" applyAlignment="1" applyProtection="1">
      <alignment vertical="center"/>
      <protection hidden="1"/>
    </xf>
    <xf numFmtId="0" fontId="27" fillId="0" borderId="0" xfId="3" applyFont="1" applyFill="1" applyBorder="1" applyAlignment="1" applyProtection="1">
      <alignment vertical="center"/>
      <protection hidden="1"/>
    </xf>
    <xf numFmtId="39" fontId="28" fillId="0" borderId="23" xfId="0" applyNumberFormat="1" applyFont="1" applyFill="1" applyBorder="1" applyAlignment="1" applyProtection="1">
      <alignment horizontal="center" vertical="center"/>
      <protection hidden="1"/>
    </xf>
    <xf numFmtId="39" fontId="28" fillId="0" borderId="24" xfId="0" applyNumberFormat="1" applyFont="1" applyFill="1" applyBorder="1" applyAlignment="1" applyProtection="1">
      <alignment horizontal="center" vertical="center"/>
      <protection hidden="1"/>
    </xf>
    <xf numFmtId="9" fontId="28" fillId="0" borderId="24" xfId="0" applyNumberFormat="1" applyFont="1" applyFill="1" applyBorder="1" applyAlignment="1" applyProtection="1">
      <alignment horizontal="center" vertical="center"/>
      <protection hidden="1"/>
    </xf>
    <xf numFmtId="39" fontId="28" fillId="0" borderId="25" xfId="0" applyNumberFormat="1" applyFont="1" applyFill="1" applyBorder="1" applyAlignment="1" applyProtection="1">
      <alignment horizontal="center" vertical="center"/>
      <protection hidden="1"/>
    </xf>
    <xf numFmtId="164" fontId="25" fillId="0" borderId="24" xfId="9" applyFont="1" applyFill="1" applyBorder="1" applyAlignment="1" applyProtection="1">
      <alignment horizontal="center" vertical="center"/>
      <protection hidden="1"/>
    </xf>
    <xf numFmtId="9" fontId="25" fillId="0" borderId="24" xfId="0" applyNumberFormat="1" applyFont="1" applyFill="1" applyBorder="1" applyAlignment="1" applyProtection="1">
      <alignment horizontal="center" vertical="center"/>
      <protection hidden="1"/>
    </xf>
    <xf numFmtId="4" fontId="25" fillId="0" borderId="24" xfId="0" applyNumberFormat="1" applyFont="1" applyFill="1" applyBorder="1" applyAlignment="1" applyProtection="1">
      <alignment horizontal="center" vertical="center"/>
      <protection hidden="1"/>
    </xf>
    <xf numFmtId="4" fontId="25" fillId="0" borderId="25" xfId="0" applyNumberFormat="1" applyFont="1" applyFill="1" applyBorder="1" applyAlignment="1" applyProtection="1">
      <alignment horizontal="center" vertical="center"/>
      <protection hidden="1"/>
    </xf>
    <xf numFmtId="39" fontId="25" fillId="0" borderId="0" xfId="0" applyNumberFormat="1" applyFont="1" applyFill="1" applyBorder="1" applyAlignment="1" applyProtection="1">
      <alignment vertical="center"/>
      <protection hidden="1"/>
    </xf>
    <xf numFmtId="0" fontId="29" fillId="0" borderId="26" xfId="9" applyNumberFormat="1" applyFont="1" applyFill="1" applyBorder="1" applyAlignment="1" applyProtection="1">
      <alignment horizontal="center" vertical="center" wrapText="1"/>
      <protection hidden="1"/>
    </xf>
    <xf numFmtId="0" fontId="29" fillId="0" borderId="27" xfId="9" applyNumberFormat="1" applyFont="1" applyFill="1" applyBorder="1" applyAlignment="1" applyProtection="1">
      <alignment horizontal="center" vertical="center" wrapText="1"/>
      <protection hidden="1"/>
    </xf>
    <xf numFmtId="0" fontId="29" fillId="0" borderId="28" xfId="9" applyNumberFormat="1" applyFont="1" applyFill="1" applyBorder="1" applyAlignment="1" applyProtection="1">
      <alignment horizontal="center" vertical="center" wrapText="1"/>
      <protection hidden="1"/>
    </xf>
    <xf numFmtId="0" fontId="29" fillId="0" borderId="29" xfId="9" applyNumberFormat="1" applyFont="1" applyFill="1" applyBorder="1" applyAlignment="1" applyProtection="1">
      <alignment horizontal="center" vertical="center" wrapText="1"/>
      <protection hidden="1"/>
    </xf>
    <xf numFmtId="0" fontId="30" fillId="0" borderId="0" xfId="0" applyNumberFormat="1" applyFont="1" applyFill="1" applyAlignment="1" applyProtection="1">
      <alignment vertical="center"/>
      <protection hidden="1"/>
    </xf>
    <xf numFmtId="164" fontId="25" fillId="0" borderId="27" xfId="9" applyFont="1" applyFill="1" applyBorder="1" applyAlignment="1" applyProtection="1">
      <alignment horizontal="right" vertical="center"/>
      <protection hidden="1"/>
    </xf>
    <xf numFmtId="164" fontId="25" fillId="0" borderId="29" xfId="9" applyFont="1" applyFill="1" applyBorder="1" applyAlignment="1" applyProtection="1">
      <alignment horizontal="right" vertical="center"/>
      <protection hidden="1"/>
    </xf>
    <xf numFmtId="39" fontId="25" fillId="0" borderId="0" xfId="0" applyNumberFormat="1" applyFont="1" applyFill="1" applyAlignment="1" applyProtection="1">
      <alignment vertical="center"/>
      <protection hidden="1"/>
    </xf>
    <xf numFmtId="39" fontId="28" fillId="0" borderId="30" xfId="0" applyNumberFormat="1" applyFont="1" applyFill="1" applyBorder="1" applyAlignment="1" applyProtection="1">
      <alignment horizontal="right" vertical="center"/>
      <protection hidden="1"/>
    </xf>
    <xf numFmtId="39" fontId="28" fillId="0" borderId="31" xfId="0" applyNumberFormat="1" applyFont="1" applyFill="1" applyBorder="1" applyAlignment="1" applyProtection="1">
      <alignment horizontal="center" vertical="center"/>
      <protection hidden="1"/>
    </xf>
    <xf numFmtId="10" fontId="28" fillId="0" borderId="31" xfId="0" applyNumberFormat="1" applyFont="1" applyFill="1" applyBorder="1" applyAlignment="1" applyProtection="1">
      <alignment horizontal="center" vertical="center"/>
      <protection hidden="1"/>
    </xf>
    <xf numFmtId="166" fontId="28" fillId="0" borderId="32" xfId="0" applyNumberFormat="1" applyFont="1" applyFill="1" applyBorder="1" applyAlignment="1" applyProtection="1">
      <alignment horizontal="right" vertical="center"/>
      <protection hidden="1"/>
    </xf>
    <xf numFmtId="9" fontId="25" fillId="0" borderId="31" xfId="0" applyNumberFormat="1" applyFont="1" applyFill="1" applyBorder="1" applyAlignment="1" applyProtection="1">
      <alignment horizontal="right" vertical="center"/>
      <protection hidden="1"/>
    </xf>
    <xf numFmtId="164" fontId="25" fillId="0" borderId="31" xfId="9" applyFont="1" applyFill="1" applyBorder="1" applyAlignment="1" applyProtection="1">
      <alignment horizontal="right" vertical="center"/>
      <protection hidden="1"/>
    </xf>
    <xf numFmtId="4" fontId="25" fillId="0" borderId="31" xfId="0" applyNumberFormat="1" applyFont="1" applyFill="1" applyBorder="1" applyAlignment="1" applyProtection="1">
      <alignment horizontal="right" vertical="center"/>
      <protection hidden="1"/>
    </xf>
    <xf numFmtId="4" fontId="25" fillId="0" borderId="32" xfId="0" applyNumberFormat="1" applyFont="1" applyFill="1" applyBorder="1" applyAlignment="1" applyProtection="1">
      <alignment horizontal="right" vertical="center"/>
      <protection hidden="1"/>
    </xf>
    <xf numFmtId="39" fontId="28" fillId="0" borderId="33" xfId="0" applyNumberFormat="1" applyFont="1" applyFill="1" applyBorder="1" applyAlignment="1" applyProtection="1">
      <alignment horizontal="right" vertical="center"/>
      <protection hidden="1"/>
    </xf>
    <xf numFmtId="39" fontId="28" fillId="0" borderId="34" xfId="0" applyNumberFormat="1" applyFont="1" applyFill="1" applyBorder="1" applyAlignment="1" applyProtection="1">
      <alignment horizontal="center" vertical="center"/>
      <protection hidden="1"/>
    </xf>
    <xf numFmtId="10" fontId="28" fillId="0" borderId="34" xfId="0" applyNumberFormat="1" applyFont="1" applyFill="1" applyBorder="1" applyAlignment="1" applyProtection="1">
      <alignment horizontal="center" vertical="center"/>
      <protection hidden="1"/>
    </xf>
    <xf numFmtId="166" fontId="28" fillId="0" borderId="35" xfId="0" applyNumberFormat="1" applyFont="1" applyFill="1" applyBorder="1" applyAlignment="1" applyProtection="1">
      <alignment horizontal="right" vertical="center"/>
      <protection hidden="1"/>
    </xf>
    <xf numFmtId="39" fontId="28" fillId="0" borderId="24" xfId="0" applyNumberFormat="1" applyFont="1" applyFill="1" applyBorder="1" applyAlignment="1" applyProtection="1">
      <alignment horizontal="center" vertical="center" wrapText="1"/>
      <protection hidden="1"/>
    </xf>
    <xf numFmtId="10" fontId="28" fillId="0" borderId="24" xfId="7" applyNumberFormat="1" applyFont="1" applyFill="1" applyBorder="1" applyAlignment="1" applyProtection="1">
      <alignment horizontal="center" vertical="center"/>
      <protection hidden="1"/>
    </xf>
    <xf numFmtId="166" fontId="28" fillId="0" borderId="25" xfId="9" applyNumberFormat="1" applyFont="1" applyFill="1" applyBorder="1" applyAlignment="1" applyProtection="1">
      <alignment horizontal="center" vertical="center" wrapText="1"/>
      <protection hidden="1"/>
    </xf>
    <xf numFmtId="9" fontId="25" fillId="0" borderId="31" xfId="7" applyNumberFormat="1" applyFont="1" applyFill="1" applyBorder="1" applyAlignment="1" applyProtection="1">
      <alignment vertical="center"/>
      <protection hidden="1"/>
    </xf>
    <xf numFmtId="166" fontId="25" fillId="0" borderId="36" xfId="0" applyNumberFormat="1" applyFont="1" applyFill="1" applyBorder="1" applyAlignment="1" applyProtection="1">
      <alignment vertical="center"/>
      <protection hidden="1"/>
    </xf>
    <xf numFmtId="39" fontId="25" fillId="0" borderId="0" xfId="0" applyNumberFormat="1" applyFont="1" applyFill="1" applyAlignment="1" applyProtection="1">
      <alignment horizontal="center" vertical="center"/>
      <protection hidden="1"/>
    </xf>
    <xf numFmtId="9" fontId="25" fillId="0" borderId="0" xfId="0" applyNumberFormat="1" applyFont="1" applyFill="1" applyAlignment="1" applyProtection="1">
      <alignment vertical="center"/>
      <protection hidden="1"/>
    </xf>
    <xf numFmtId="164" fontId="25" fillId="0" borderId="0" xfId="9" applyFont="1" applyFill="1" applyAlignment="1" applyProtection="1">
      <alignment vertical="center"/>
      <protection hidden="1"/>
    </xf>
    <xf numFmtId="9" fontId="25" fillId="0" borderId="26" xfId="0" applyNumberFormat="1" applyFont="1" applyFill="1" applyBorder="1" applyAlignment="1" applyProtection="1">
      <alignment horizontal="right" vertical="center"/>
      <protection locked="0"/>
    </xf>
    <xf numFmtId="9" fontId="25" fillId="0" borderId="28" xfId="7" applyNumberFormat="1" applyFont="1" applyFill="1" applyBorder="1" applyAlignment="1" applyProtection="1">
      <alignment vertical="center"/>
      <protection locked="0"/>
    </xf>
    <xf numFmtId="39" fontId="25" fillId="0" borderId="23" xfId="0" applyNumberFormat="1" applyFont="1" applyFill="1" applyBorder="1" applyAlignment="1" applyProtection="1">
      <alignment horizontal="center" vertical="center"/>
      <protection hidden="1"/>
    </xf>
    <xf numFmtId="9" fontId="25" fillId="0" borderId="30" xfId="0" applyNumberFormat="1" applyFont="1" applyFill="1" applyBorder="1" applyAlignment="1" applyProtection="1">
      <alignment horizontal="right" vertical="center"/>
      <protection hidden="1"/>
    </xf>
    <xf numFmtId="9" fontId="25" fillId="0" borderId="30" xfId="9" applyNumberFormat="1" applyFont="1" applyFill="1" applyBorder="1" applyAlignment="1" applyProtection="1">
      <alignment horizontal="center" vertical="center" wrapText="1"/>
      <protection hidden="1"/>
    </xf>
    <xf numFmtId="164" fontId="25" fillId="0" borderId="31" xfId="9" applyFont="1" applyFill="1" applyBorder="1" applyAlignment="1" applyProtection="1">
      <alignment horizontal="center" vertical="center" wrapText="1"/>
      <protection hidden="1"/>
    </xf>
    <xf numFmtId="4" fontId="25" fillId="0" borderId="31" xfId="9" applyNumberFormat="1" applyFont="1" applyFill="1" applyBorder="1" applyAlignment="1" applyProtection="1">
      <alignment vertical="center"/>
      <protection hidden="1"/>
    </xf>
    <xf numFmtId="4" fontId="25" fillId="0" borderId="32" xfId="9" applyNumberFormat="1" applyFont="1" applyFill="1" applyBorder="1" applyAlignment="1" applyProtection="1">
      <alignment vertical="center"/>
      <protection hidden="1"/>
    </xf>
    <xf numFmtId="39" fontId="28" fillId="0" borderId="40" xfId="0" applyNumberFormat="1" applyFont="1" applyFill="1" applyBorder="1" applyAlignment="1" applyProtection="1">
      <alignment horizontal="center" vertical="center"/>
      <protection hidden="1"/>
    </xf>
    <xf numFmtId="39" fontId="28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28" fillId="0" borderId="0" xfId="7" applyNumberFormat="1" applyFont="1" applyFill="1" applyBorder="1" applyAlignment="1" applyProtection="1">
      <alignment horizontal="center" vertical="center"/>
      <protection hidden="1"/>
    </xf>
    <xf numFmtId="9" fontId="25" fillId="0" borderId="33" xfId="7" applyNumberFormat="1" applyFont="1" applyFill="1" applyBorder="1" applyAlignment="1" applyProtection="1">
      <alignment vertical="center"/>
      <protection hidden="1"/>
    </xf>
    <xf numFmtId="164" fontId="25" fillId="0" borderId="34" xfId="9" applyFont="1" applyFill="1" applyBorder="1" applyAlignment="1" applyProtection="1">
      <alignment vertical="center"/>
      <protection hidden="1"/>
    </xf>
    <xf numFmtId="9" fontId="25" fillId="0" borderId="34" xfId="7" applyNumberFormat="1" applyFont="1" applyFill="1" applyBorder="1" applyAlignment="1" applyProtection="1">
      <alignment vertical="center"/>
      <protection hidden="1"/>
    </xf>
    <xf numFmtId="4" fontId="25" fillId="0" borderId="34" xfId="9" applyNumberFormat="1" applyFont="1" applyFill="1" applyBorder="1" applyAlignment="1" applyProtection="1">
      <alignment vertical="center"/>
      <protection hidden="1"/>
    </xf>
    <xf numFmtId="9" fontId="25" fillId="0" borderId="34" xfId="9" applyNumberFormat="1" applyFont="1" applyFill="1" applyBorder="1" applyAlignment="1" applyProtection="1">
      <alignment vertical="center"/>
      <protection hidden="1"/>
    </xf>
    <xf numFmtId="4" fontId="25" fillId="0" borderId="35" xfId="9" applyNumberFormat="1" applyFont="1" applyFill="1" applyBorder="1" applyAlignment="1" applyProtection="1">
      <alignment vertical="center"/>
      <protection hidden="1"/>
    </xf>
    <xf numFmtId="39" fontId="28" fillId="0" borderId="41" xfId="0" applyNumberFormat="1" applyFont="1" applyFill="1" applyBorder="1" applyAlignment="1" applyProtection="1">
      <alignment horizontal="right" vertical="center"/>
      <protection hidden="1"/>
    </xf>
    <xf numFmtId="39" fontId="28" fillId="0" borderId="42" xfId="0" applyNumberFormat="1" applyFont="1" applyFill="1" applyBorder="1" applyAlignment="1" applyProtection="1">
      <alignment horizontal="center" vertical="center"/>
      <protection hidden="1"/>
    </xf>
    <xf numFmtId="9" fontId="28" fillId="0" borderId="42" xfId="0" applyNumberFormat="1" applyFont="1" applyFill="1" applyBorder="1" applyAlignment="1" applyProtection="1">
      <alignment horizontal="right" vertical="center"/>
      <protection hidden="1"/>
    </xf>
    <xf numFmtId="0" fontId="7" fillId="0" borderId="0" xfId="2" applyFont="1" applyFill="1" applyBorder="1" applyAlignment="1">
      <alignment horizontal="center" vertical="top"/>
    </xf>
    <xf numFmtId="4" fontId="7" fillId="0" borderId="0" xfId="2" applyNumberFormat="1" applyFont="1" applyFill="1" applyBorder="1" applyAlignment="1">
      <alignment horizontal="right" vertical="top"/>
    </xf>
    <xf numFmtId="4" fontId="7" fillId="0" borderId="0" xfId="2" applyNumberFormat="1" applyFont="1" applyFill="1" applyBorder="1" applyAlignment="1">
      <alignment horizontal="right" vertical="top" wrapText="1"/>
    </xf>
    <xf numFmtId="39" fontId="7" fillId="0" borderId="0" xfId="2" applyNumberFormat="1" applyFont="1" applyFill="1" applyBorder="1" applyAlignment="1">
      <alignment horizontal="center" vertical="top" wrapText="1"/>
    </xf>
    <xf numFmtId="4" fontId="7" fillId="0" borderId="8" xfId="0" applyNumberFormat="1" applyFont="1" applyFill="1" applyBorder="1" applyAlignment="1">
      <alignment horizontal="right" vertical="top"/>
    </xf>
    <xf numFmtId="4" fontId="7" fillId="0" borderId="3" xfId="2" applyNumberFormat="1" applyFont="1" applyFill="1" applyBorder="1" applyAlignment="1">
      <alignment horizontal="right" vertical="top" wrapText="1"/>
    </xf>
    <xf numFmtId="0" fontId="7" fillId="0" borderId="3" xfId="0" applyNumberFormat="1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>
      <alignment horizontal="center" vertical="top"/>
    </xf>
    <xf numFmtId="39" fontId="7" fillId="0" borderId="3" xfId="0" quotePrefix="1" applyNumberFormat="1" applyFont="1" applyFill="1" applyBorder="1" applyAlignment="1">
      <alignment horizontal="right" vertical="top" wrapText="1"/>
    </xf>
    <xf numFmtId="0" fontId="9" fillId="2" borderId="0" xfId="2" applyFont="1" applyFill="1" applyBorder="1" applyAlignment="1">
      <alignment horizontal="left" wrapText="1"/>
    </xf>
    <xf numFmtId="0" fontId="7" fillId="6" borderId="0" xfId="2" applyFont="1" applyFill="1" applyBorder="1" applyAlignment="1">
      <alignment wrapText="1"/>
    </xf>
    <xf numFmtId="4" fontId="7" fillId="0" borderId="46" xfId="2" applyNumberFormat="1" applyFont="1" applyFill="1" applyBorder="1" applyAlignment="1">
      <alignment horizontal="right" vertical="top" wrapText="1"/>
    </xf>
    <xf numFmtId="0" fontId="7" fillId="0" borderId="8" xfId="0" applyNumberFormat="1" applyFont="1" applyFill="1" applyBorder="1" applyAlignment="1">
      <alignment horizontal="center" vertical="top"/>
    </xf>
    <xf numFmtId="10" fontId="18" fillId="0" borderId="10" xfId="7" applyNumberFormat="1" applyFont="1" applyFill="1" applyBorder="1" applyAlignment="1" applyProtection="1">
      <alignment vertical="center"/>
      <protection hidden="1"/>
    </xf>
    <xf numFmtId="4" fontId="15" fillId="0" borderId="8" xfId="10" applyNumberFormat="1" applyFont="1" applyFill="1" applyBorder="1" applyAlignment="1" applyProtection="1">
      <alignment vertical="center"/>
      <protection hidden="1"/>
    </xf>
    <xf numFmtId="39" fontId="18" fillId="0" borderId="3" xfId="0" applyNumberFormat="1" applyFont="1" applyFill="1" applyBorder="1" applyAlignment="1" applyProtection="1">
      <alignment vertical="center"/>
      <protection hidden="1"/>
    </xf>
    <xf numFmtId="0" fontId="16" fillId="0" borderId="0" xfId="3" applyFont="1" applyFill="1" applyBorder="1" applyAlignment="1" applyProtection="1">
      <alignment vertical="center"/>
      <protection hidden="1"/>
    </xf>
    <xf numFmtId="0" fontId="15" fillId="0" borderId="0" xfId="3" applyFont="1" applyFill="1" applyBorder="1" applyAlignment="1" applyProtection="1">
      <alignment horizontal="center" vertical="center"/>
      <protection hidden="1"/>
    </xf>
    <xf numFmtId="4" fontId="7" fillId="0" borderId="3" xfId="0" applyNumberFormat="1" applyFont="1" applyFill="1" applyBorder="1" applyAlignment="1">
      <alignment horizontal="right" vertical="top"/>
    </xf>
    <xf numFmtId="164" fontId="7" fillId="0" borderId="3" xfId="10" quotePrefix="1" applyFont="1" applyFill="1" applyBorder="1" applyAlignment="1">
      <alignment horizontal="right" vertical="top" wrapText="1"/>
    </xf>
    <xf numFmtId="10" fontId="11" fillId="0" borderId="10" xfId="7" applyNumberFormat="1" applyFont="1" applyFill="1" applyBorder="1" applyAlignment="1" applyProtection="1">
      <alignment vertical="center"/>
      <protection hidden="1"/>
    </xf>
    <xf numFmtId="164" fontId="11" fillId="0" borderId="8" xfId="0" quotePrefix="1" applyNumberFormat="1" applyFont="1" applyFill="1" applyBorder="1" applyAlignment="1" applyProtection="1">
      <alignment horizontal="center" vertical="center"/>
      <protection hidden="1"/>
    </xf>
    <xf numFmtId="0" fontId="11" fillId="0" borderId="0" xfId="3" applyFont="1" applyFill="1" applyBorder="1" applyAlignment="1" applyProtection="1">
      <alignment vertical="center"/>
      <protection hidden="1"/>
    </xf>
    <xf numFmtId="0" fontId="7" fillId="0" borderId="0" xfId="0" applyNumberFormat="1" applyFont="1" applyFill="1" applyBorder="1" applyAlignment="1">
      <alignment horizontal="center" vertical="top" wrapText="1"/>
    </xf>
    <xf numFmtId="2" fontId="7" fillId="0" borderId="8" xfId="0" applyNumberFormat="1" applyFont="1" applyFill="1" applyBorder="1" applyAlignment="1">
      <alignment horizontal="right" vertical="top"/>
    </xf>
    <xf numFmtId="39" fontId="7" fillId="0" borderId="0" xfId="0" quotePrefix="1" applyNumberFormat="1" applyFont="1" applyFill="1" applyBorder="1" applyAlignment="1">
      <alignment horizontal="right" vertical="top" wrapText="1"/>
    </xf>
    <xf numFmtId="4" fontId="7" fillId="0" borderId="3" xfId="2" applyNumberFormat="1" applyFont="1" applyFill="1" applyBorder="1" applyAlignment="1">
      <alignment horizontal="right" vertical="top"/>
    </xf>
    <xf numFmtId="39" fontId="14" fillId="0" borderId="0" xfId="0" applyFont="1" applyFill="1" applyBorder="1" applyAlignment="1" applyProtection="1">
      <alignment vertical="center"/>
      <protection hidden="1"/>
    </xf>
    <xf numFmtId="0" fontId="17" fillId="0" borderId="0" xfId="3" applyFont="1" applyFill="1" applyBorder="1" applyAlignment="1" applyProtection="1">
      <alignment horizontal="center" vertical="center" wrapText="1"/>
      <protection hidden="1"/>
    </xf>
    <xf numFmtId="39" fontId="17" fillId="0" borderId="0" xfId="0" applyFont="1" applyFill="1" applyBorder="1" applyAlignment="1" applyProtection="1">
      <alignment vertical="center"/>
      <protection hidden="1"/>
    </xf>
    <xf numFmtId="0" fontId="12" fillId="0" borderId="3" xfId="3" applyFont="1" applyFill="1" applyBorder="1" applyAlignment="1" applyProtection="1">
      <alignment vertical="center"/>
      <protection hidden="1"/>
    </xf>
    <xf numFmtId="0" fontId="12" fillId="0" borderId="3" xfId="3" applyFont="1" applyFill="1" applyBorder="1" applyAlignment="1" applyProtection="1">
      <alignment horizontal="center" vertical="center"/>
      <protection hidden="1"/>
    </xf>
    <xf numFmtId="4" fontId="12" fillId="0" borderId="3" xfId="10" applyNumberFormat="1" applyFont="1" applyFill="1" applyBorder="1" applyAlignment="1" applyProtection="1">
      <alignment vertical="center"/>
      <protection hidden="1"/>
    </xf>
    <xf numFmtId="10" fontId="12" fillId="0" borderId="3" xfId="7" applyNumberFormat="1" applyFont="1" applyFill="1" applyBorder="1" applyAlignment="1" applyProtection="1">
      <alignment vertical="center"/>
      <protection hidden="1"/>
    </xf>
    <xf numFmtId="4" fontId="11" fillId="0" borderId="0" xfId="2" applyNumberFormat="1" applyFont="1" applyFill="1" applyBorder="1" applyAlignment="1" applyProtection="1">
      <alignment horizontal="right" vertical="center"/>
      <protection hidden="1"/>
    </xf>
    <xf numFmtId="10" fontId="12" fillId="0" borderId="36" xfId="7" applyNumberFormat="1" applyFont="1" applyFill="1" applyBorder="1" applyAlignment="1" applyProtection="1">
      <alignment vertical="center"/>
      <protection hidden="1"/>
    </xf>
    <xf numFmtId="168" fontId="25" fillId="0" borderId="26" xfId="0" applyNumberFormat="1" applyFont="1" applyFill="1" applyBorder="1" applyAlignment="1" applyProtection="1">
      <alignment horizontal="right" vertical="center"/>
      <protection locked="0"/>
    </xf>
    <xf numFmtId="168" fontId="25" fillId="0" borderId="28" xfId="7" applyNumberFormat="1" applyFont="1" applyFill="1" applyBorder="1" applyAlignment="1" applyProtection="1">
      <alignment vertical="center"/>
      <protection locked="0"/>
    </xf>
    <xf numFmtId="9" fontId="25" fillId="6" borderId="31" xfId="7" applyNumberFormat="1" applyFont="1" applyFill="1" applyBorder="1" applyAlignment="1" applyProtection="1">
      <alignment vertical="center"/>
      <protection hidden="1"/>
    </xf>
    <xf numFmtId="4" fontId="25" fillId="6" borderId="32" xfId="9" applyNumberFormat="1" applyFont="1" applyFill="1" applyBorder="1" applyAlignment="1" applyProtection="1">
      <alignment vertical="center"/>
      <protection hidden="1"/>
    </xf>
    <xf numFmtId="0" fontId="29" fillId="0" borderId="54" xfId="9" applyNumberFormat="1" applyFont="1" applyFill="1" applyBorder="1" applyAlignment="1" applyProtection="1">
      <alignment horizontal="center" vertical="center" wrapText="1"/>
      <protection hidden="1"/>
    </xf>
    <xf numFmtId="39" fontId="7" fillId="0" borderId="0" xfId="11" applyFont="1" applyFill="1"/>
    <xf numFmtId="0" fontId="7" fillId="2" borderId="0" xfId="2" applyFont="1" applyFill="1"/>
    <xf numFmtId="0" fontId="11" fillId="0" borderId="3" xfId="2" applyFont="1" applyFill="1" applyBorder="1" applyAlignment="1" applyProtection="1">
      <alignment horizontal="center" vertical="center"/>
      <protection hidden="1"/>
    </xf>
    <xf numFmtId="4" fontId="11" fillId="0" borderId="3" xfId="2" applyNumberFormat="1" applyFont="1" applyFill="1" applyBorder="1" applyAlignment="1" applyProtection="1">
      <alignment horizontal="right" vertical="center"/>
      <protection hidden="1"/>
    </xf>
    <xf numFmtId="39" fontId="7" fillId="0" borderId="8" xfId="0" quotePrefix="1" applyNumberFormat="1" applyFont="1" applyFill="1" applyBorder="1" applyAlignment="1">
      <alignment horizontal="right" vertical="top" wrapText="1"/>
    </xf>
    <xf numFmtId="164" fontId="12" fillId="0" borderId="0" xfId="0" quotePrefix="1" applyNumberFormat="1" applyFont="1" applyFill="1" applyBorder="1" applyAlignment="1" applyProtection="1">
      <alignment horizontal="center" vertical="center"/>
      <protection hidden="1"/>
    </xf>
    <xf numFmtId="0" fontId="7" fillId="0" borderId="8" xfId="0" quotePrefix="1" applyNumberFormat="1" applyFont="1" applyFill="1" applyBorder="1" applyAlignment="1">
      <alignment horizontal="right" vertical="top" wrapText="1"/>
    </xf>
    <xf numFmtId="164" fontId="7" fillId="0" borderId="3" xfId="9" applyNumberFormat="1" applyFont="1" applyFill="1" applyBorder="1" applyAlignment="1">
      <alignment horizontal="right" vertical="top" wrapText="1"/>
    </xf>
    <xf numFmtId="0" fontId="7" fillId="0" borderId="3" xfId="2" applyFont="1" applyFill="1" applyBorder="1" applyAlignment="1">
      <alignment horizontal="center" vertical="top"/>
    </xf>
    <xf numFmtId="164" fontId="11" fillId="0" borderId="3" xfId="10" applyFont="1" applyFill="1" applyBorder="1" applyAlignment="1" applyProtection="1">
      <alignment vertical="center"/>
      <protection hidden="1"/>
    </xf>
    <xf numFmtId="0" fontId="7" fillId="0" borderId="46" xfId="2" applyFont="1" applyFill="1" applyBorder="1" applyAlignment="1">
      <alignment horizontal="center" vertical="top"/>
    </xf>
    <xf numFmtId="164" fontId="7" fillId="0" borderId="3" xfId="1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horizontal="right" vertical="top"/>
    </xf>
    <xf numFmtId="0" fontId="9" fillId="0" borderId="0" xfId="2" applyFont="1" applyFill="1" applyBorder="1" applyAlignment="1">
      <alignment horizontal="center" vertical="top"/>
    </xf>
    <xf numFmtId="2" fontId="7" fillId="0" borderId="0" xfId="2" applyNumberFormat="1" applyFont="1" applyFill="1" applyBorder="1" applyAlignment="1">
      <alignment horizontal="right" vertical="top"/>
    </xf>
    <xf numFmtId="39" fontId="7" fillId="0" borderId="3" xfId="2" applyNumberFormat="1" applyFont="1" applyFill="1" applyBorder="1" applyAlignment="1">
      <alignment horizontal="right" vertical="top"/>
    </xf>
    <xf numFmtId="0" fontId="7" fillId="0" borderId="0" xfId="2" applyFont="1" applyFill="1" applyBorder="1" applyAlignment="1">
      <alignment horizontal="center" vertical="top" wrapText="1"/>
    </xf>
    <xf numFmtId="39" fontId="7" fillId="0" borderId="57" xfId="2" applyNumberFormat="1" applyFont="1" applyFill="1" applyBorder="1" applyAlignment="1">
      <alignment horizontal="center" vertical="top" wrapText="1"/>
    </xf>
    <xf numFmtId="4" fontId="7" fillId="6" borderId="57" xfId="2" applyNumberFormat="1" applyFont="1" applyFill="1" applyBorder="1" applyAlignment="1">
      <alignment horizontal="right" vertical="top"/>
    </xf>
    <xf numFmtId="4" fontId="7" fillId="0" borderId="57" xfId="2" applyNumberFormat="1" applyFont="1" applyFill="1" applyBorder="1" applyAlignment="1">
      <alignment horizontal="right" vertical="top"/>
    </xf>
    <xf numFmtId="0" fontId="7" fillId="0" borderId="57" xfId="6" applyFont="1" applyFill="1" applyBorder="1" applyAlignment="1">
      <alignment horizontal="center" vertical="top" wrapText="1"/>
    </xf>
    <xf numFmtId="4" fontId="7" fillId="0" borderId="57" xfId="2" applyNumberFormat="1" applyFont="1" applyFill="1" applyBorder="1" applyAlignment="1">
      <alignment horizontal="right" vertical="top" wrapText="1"/>
    </xf>
    <xf numFmtId="0" fontId="7" fillId="0" borderId="57" xfId="2" applyFont="1" applyFill="1" applyBorder="1" applyAlignment="1">
      <alignment horizontal="center" vertical="top"/>
    </xf>
    <xf numFmtId="0" fontId="7" fillId="0" borderId="57" xfId="2" applyFont="1" applyFill="1" applyBorder="1" applyAlignment="1">
      <alignment horizontal="center" vertical="top" wrapText="1"/>
    </xf>
    <xf numFmtId="0" fontId="29" fillId="7" borderId="26" xfId="9" applyNumberFormat="1" applyFont="1" applyFill="1" applyBorder="1" applyAlignment="1" applyProtection="1">
      <alignment horizontal="center" vertical="center" wrapText="1"/>
      <protection hidden="1"/>
    </xf>
    <xf numFmtId="0" fontId="29" fillId="7" borderId="27" xfId="9" applyNumberFormat="1" applyFont="1" applyFill="1" applyBorder="1" applyAlignment="1" applyProtection="1">
      <alignment horizontal="center" vertical="center" wrapText="1"/>
      <protection hidden="1"/>
    </xf>
    <xf numFmtId="0" fontId="29" fillId="7" borderId="28" xfId="9" applyNumberFormat="1" applyFont="1" applyFill="1" applyBorder="1" applyAlignment="1" applyProtection="1">
      <alignment horizontal="center" vertical="center" wrapText="1"/>
      <protection hidden="1"/>
    </xf>
    <xf numFmtId="9" fontId="25" fillId="7" borderId="28" xfId="0" applyNumberFormat="1" applyFont="1" applyFill="1" applyBorder="1" applyAlignment="1" applyProtection="1">
      <alignment vertical="center"/>
      <protection hidden="1"/>
    </xf>
    <xf numFmtId="0" fontId="29" fillId="7" borderId="29" xfId="9" applyNumberFormat="1" applyFont="1" applyFill="1" applyBorder="1" applyAlignment="1" applyProtection="1">
      <alignment horizontal="center" vertical="center" wrapText="1"/>
      <protection hidden="1"/>
    </xf>
    <xf numFmtId="39" fontId="7" fillId="0" borderId="57" xfId="0" applyNumberFormat="1" applyFont="1" applyFill="1" applyBorder="1" applyAlignment="1">
      <alignment horizontal="center" vertical="top" wrapText="1"/>
    </xf>
    <xf numFmtId="0" fontId="29" fillId="6" borderId="28" xfId="9" applyNumberFormat="1" applyFont="1" applyFill="1" applyBorder="1" applyAlignment="1" applyProtection="1">
      <alignment horizontal="center" vertical="center" wrapText="1"/>
      <protection hidden="1"/>
    </xf>
    <xf numFmtId="0" fontId="29" fillId="6" borderId="27" xfId="9" applyNumberFormat="1" applyFont="1" applyFill="1" applyBorder="1" applyAlignment="1" applyProtection="1">
      <alignment horizontal="center" vertical="center" wrapText="1"/>
      <protection hidden="1"/>
    </xf>
    <xf numFmtId="0" fontId="29" fillId="6" borderId="26" xfId="9" applyNumberFormat="1" applyFont="1" applyFill="1" applyBorder="1" applyAlignment="1" applyProtection="1">
      <alignment horizontal="center" vertical="center" wrapText="1"/>
      <protection hidden="1"/>
    </xf>
    <xf numFmtId="0" fontId="29" fillId="6" borderId="29" xfId="9" applyNumberFormat="1" applyFont="1" applyFill="1" applyBorder="1" applyAlignment="1" applyProtection="1">
      <alignment horizontal="center" vertical="center" wrapText="1"/>
      <protection hidden="1"/>
    </xf>
    <xf numFmtId="9" fontId="25" fillId="0" borderId="28" xfId="0" applyNumberFormat="1" applyFont="1" applyFill="1" applyBorder="1" applyAlignment="1" applyProtection="1">
      <alignment vertical="center"/>
      <protection hidden="1"/>
    </xf>
    <xf numFmtId="2" fontId="25" fillId="0" borderId="27" xfId="9" applyNumberFormat="1" applyFont="1" applyFill="1" applyBorder="1" applyAlignment="1" applyProtection="1">
      <alignment horizontal="right" vertical="center"/>
      <protection hidden="1"/>
    </xf>
    <xf numFmtId="2" fontId="25" fillId="0" borderId="29" xfId="9" applyNumberFormat="1" applyFont="1" applyFill="1" applyBorder="1" applyAlignment="1" applyProtection="1">
      <alignment horizontal="right" vertical="center"/>
      <protection hidden="1"/>
    </xf>
    <xf numFmtId="4" fontId="7" fillId="0" borderId="55" xfId="2" applyNumberFormat="1" applyFont="1" applyFill="1" applyBorder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center" vertical="top"/>
    </xf>
    <xf numFmtId="39" fontId="7" fillId="0" borderId="55" xfId="0" quotePrefix="1" applyNumberFormat="1" applyFont="1" applyFill="1" applyBorder="1" applyAlignment="1">
      <alignment horizontal="right" vertical="top" wrapText="1"/>
    </xf>
    <xf numFmtId="0" fontId="31" fillId="0" borderId="3" xfId="0" applyNumberFormat="1" applyFont="1" applyFill="1" applyBorder="1" applyAlignment="1">
      <alignment horizontal="center" vertical="top" wrapText="1"/>
    </xf>
    <xf numFmtId="39" fontId="7" fillId="0" borderId="56" xfId="0" quotePrefix="1" applyNumberFormat="1" applyFont="1" applyFill="1" applyBorder="1" applyAlignment="1">
      <alignment horizontal="right" vertical="top" wrapText="1"/>
    </xf>
    <xf numFmtId="164" fontId="12" fillId="0" borderId="0" xfId="10" applyFont="1" applyFill="1" applyBorder="1" applyAlignment="1" applyProtection="1">
      <alignment horizontal="right" vertical="center"/>
      <protection hidden="1"/>
    </xf>
    <xf numFmtId="39" fontId="11" fillId="0" borderId="60" xfId="0" applyFont="1" applyFill="1" applyBorder="1" applyAlignment="1" applyProtection="1">
      <alignment vertical="center"/>
      <protection hidden="1"/>
    </xf>
    <xf numFmtId="4" fontId="35" fillId="0" borderId="8" xfId="10" applyNumberFormat="1" applyFont="1" applyFill="1" applyBorder="1" applyAlignment="1" applyProtection="1">
      <alignment vertical="center"/>
      <protection hidden="1"/>
    </xf>
    <xf numFmtId="4" fontId="19" fillId="0" borderId="8" xfId="10" applyNumberFormat="1" applyFont="1" applyFill="1" applyBorder="1" applyAlignment="1" applyProtection="1">
      <alignment vertical="center"/>
      <protection hidden="1"/>
    </xf>
    <xf numFmtId="0" fontId="17" fillId="0" borderId="0" xfId="3" applyFont="1" applyFill="1" applyBorder="1" applyAlignment="1" applyProtection="1">
      <alignment horizontal="center" vertical="center"/>
      <protection hidden="1"/>
    </xf>
    <xf numFmtId="164" fontId="11" fillId="0" borderId="0" xfId="10" applyFont="1" applyFill="1" applyBorder="1" applyAlignment="1" applyProtection="1">
      <alignment horizontal="right" vertical="center"/>
      <protection hidden="1"/>
    </xf>
    <xf numFmtId="39" fontId="7" fillId="0" borderId="46" xfId="0" quotePrefix="1" applyNumberFormat="1" applyFont="1" applyFill="1" applyBorder="1" applyAlignment="1">
      <alignment horizontal="right" vertical="top" wrapText="1"/>
    </xf>
    <xf numFmtId="164" fontId="7" fillId="0" borderId="57" xfId="9" applyFont="1" applyFill="1" applyBorder="1" applyAlignment="1">
      <alignment horizontal="right" vertical="top"/>
    </xf>
    <xf numFmtId="164" fontId="7" fillId="0" borderId="0" xfId="9" applyFont="1" applyFill="1" applyBorder="1" applyAlignment="1">
      <alignment horizontal="right" vertical="top"/>
    </xf>
    <xf numFmtId="164" fontId="12" fillId="0" borderId="3" xfId="10" applyFont="1" applyFill="1" applyBorder="1" applyAlignment="1" applyProtection="1">
      <alignment horizontal="right" vertical="center"/>
      <protection hidden="1"/>
    </xf>
    <xf numFmtId="164" fontId="12" fillId="0" borderId="8" xfId="0" applyNumberFormat="1" applyFont="1" applyFill="1" applyBorder="1" applyAlignment="1" applyProtection="1">
      <alignment horizontal="center" vertical="center"/>
      <protection hidden="1"/>
    </xf>
    <xf numFmtId="4" fontId="7" fillId="0" borderId="46" xfId="2" applyNumberFormat="1" applyFont="1" applyFill="1" applyBorder="1" applyAlignment="1">
      <alignment horizontal="right" vertical="top"/>
    </xf>
    <xf numFmtId="0" fontId="7" fillId="0" borderId="3" xfId="0" applyNumberFormat="1" applyFont="1" applyFill="1" applyBorder="1" applyAlignment="1">
      <alignment vertical="top"/>
    </xf>
    <xf numFmtId="2" fontId="7" fillId="0" borderId="3" xfId="0" applyNumberFormat="1" applyFont="1" applyFill="1" applyBorder="1" applyAlignment="1">
      <alignment vertical="top"/>
    </xf>
    <xf numFmtId="164" fontId="12" fillId="0" borderId="60" xfId="10" applyFont="1" applyFill="1" applyBorder="1" applyAlignment="1" applyProtection="1">
      <alignment horizontal="right" vertical="center"/>
      <protection hidden="1"/>
    </xf>
    <xf numFmtId="4" fontId="17" fillId="0" borderId="8" xfId="10" applyNumberFormat="1" applyFont="1" applyFill="1" applyBorder="1" applyAlignment="1" applyProtection="1">
      <alignment vertical="center" wrapText="1"/>
      <protection hidden="1"/>
    </xf>
    <xf numFmtId="39" fontId="7" fillId="0" borderId="57" xfId="0" applyNumberFormat="1" applyFont="1" applyFill="1" applyBorder="1" applyAlignment="1">
      <alignment horizontal="right" vertical="top" wrapText="1"/>
    </xf>
    <xf numFmtId="0" fontId="7" fillId="0" borderId="60" xfId="0" applyNumberFormat="1" applyFont="1" applyFill="1" applyBorder="1" applyAlignment="1">
      <alignment horizontal="center" vertical="top" wrapText="1"/>
    </xf>
    <xf numFmtId="164" fontId="11" fillId="0" borderId="60" xfId="10" applyFont="1" applyFill="1" applyBorder="1" applyAlignment="1" applyProtection="1">
      <alignment horizontal="right" vertical="center"/>
      <protection hidden="1"/>
    </xf>
    <xf numFmtId="39" fontId="7" fillId="0" borderId="0" xfId="2" applyNumberFormat="1" applyFont="1" applyFill="1" applyBorder="1" applyAlignment="1">
      <alignment horizontal="right" vertical="top"/>
    </xf>
    <xf numFmtId="4" fontId="11" fillId="0" borderId="8" xfId="2" applyNumberFormat="1" applyFont="1" applyFill="1" applyBorder="1" applyAlignment="1" applyProtection="1">
      <alignment horizontal="right" vertical="center"/>
      <protection hidden="1"/>
    </xf>
    <xf numFmtId="4" fontId="11" fillId="0" borderId="8" xfId="1" applyNumberFormat="1" applyFont="1" applyFill="1" applyBorder="1" applyAlignment="1" applyProtection="1">
      <alignment vertical="center"/>
      <protection hidden="1"/>
    </xf>
    <xf numFmtId="164" fontId="12" fillId="0" borderId="61" xfId="10" applyFont="1" applyFill="1" applyBorder="1" applyAlignment="1" applyProtection="1">
      <alignment horizontal="right" vertical="center"/>
      <protection hidden="1"/>
    </xf>
    <xf numFmtId="164" fontId="37" fillId="0" borderId="60" xfId="10" applyFont="1" applyFill="1" applyBorder="1" applyAlignment="1" applyProtection="1">
      <alignment horizontal="right" vertical="center"/>
      <protection hidden="1"/>
    </xf>
    <xf numFmtId="164" fontId="37" fillId="0" borderId="8" xfId="0" quotePrefix="1" applyNumberFormat="1" applyFont="1" applyFill="1" applyBorder="1" applyAlignment="1" applyProtection="1">
      <alignment horizontal="center" vertical="center"/>
      <protection hidden="1"/>
    </xf>
    <xf numFmtId="0" fontId="37" fillId="0" borderId="0" xfId="3" applyFont="1" applyFill="1" applyBorder="1" applyAlignment="1" applyProtection="1">
      <alignment vertical="center"/>
      <protection hidden="1"/>
    </xf>
    <xf numFmtId="0" fontId="37" fillId="0" borderId="0" xfId="3" applyFont="1" applyFill="1" applyBorder="1" applyAlignment="1" applyProtection="1">
      <alignment horizontal="center" vertical="center"/>
      <protection hidden="1"/>
    </xf>
    <xf numFmtId="39" fontId="7" fillId="0" borderId="57" xfId="2" applyNumberFormat="1" applyFont="1" applyFill="1" applyBorder="1" applyAlignment="1">
      <alignment horizontal="right" vertical="top"/>
    </xf>
    <xf numFmtId="39" fontId="11" fillId="0" borderId="0" xfId="0" applyFont="1" applyFill="1" applyBorder="1" applyAlignment="1" applyProtection="1">
      <alignment vertical="top"/>
      <protection hidden="1"/>
    </xf>
    <xf numFmtId="4" fontId="12" fillId="0" borderId="62" xfId="10" applyNumberFormat="1" applyFont="1" applyFill="1" applyBorder="1" applyAlignment="1" applyProtection="1">
      <alignment vertical="center"/>
      <protection hidden="1"/>
    </xf>
    <xf numFmtId="0" fontId="12" fillId="0" borderId="2" xfId="3" applyFont="1" applyFill="1" applyBorder="1" applyAlignment="1" applyProtection="1">
      <alignment horizontal="right" vertical="center"/>
      <protection hidden="1"/>
    </xf>
    <xf numFmtId="0" fontId="7" fillId="0" borderId="58" xfId="2" applyFont="1" applyFill="1" applyBorder="1" applyAlignment="1">
      <alignment horizontal="center" vertical="top"/>
    </xf>
    <xf numFmtId="0" fontId="14" fillId="4" borderId="12" xfId="3" applyFont="1" applyFill="1" applyBorder="1" applyAlignment="1" applyProtection="1">
      <alignment vertical="center" wrapText="1"/>
      <protection hidden="1"/>
    </xf>
    <xf numFmtId="0" fontId="14" fillId="4" borderId="13" xfId="3" applyFont="1" applyFill="1" applyBorder="1" applyAlignment="1" applyProtection="1">
      <alignment vertical="center" wrapText="1"/>
      <protection hidden="1"/>
    </xf>
    <xf numFmtId="4" fontId="14" fillId="4" borderId="13" xfId="3" applyNumberFormat="1" applyFont="1" applyFill="1" applyBorder="1" applyAlignment="1" applyProtection="1">
      <alignment vertical="center" wrapText="1"/>
      <protection hidden="1"/>
    </xf>
    <xf numFmtId="39" fontId="14" fillId="4" borderId="14" xfId="3" applyNumberFormat="1" applyFont="1" applyFill="1" applyBorder="1" applyAlignment="1" applyProtection="1">
      <alignment vertical="center" wrapText="1"/>
      <protection hidden="1"/>
    </xf>
    <xf numFmtId="0" fontId="20" fillId="0" borderId="0" xfId="3" applyFont="1" applyFill="1" applyBorder="1" applyAlignment="1" applyProtection="1">
      <alignment vertical="center"/>
      <protection hidden="1"/>
    </xf>
    <xf numFmtId="0" fontId="14" fillId="0" borderId="0" xfId="3" applyFont="1" applyFill="1" applyBorder="1" applyAlignment="1" applyProtection="1">
      <alignment horizontal="center" vertical="center"/>
      <protection hidden="1"/>
    </xf>
    <xf numFmtId="0" fontId="14" fillId="4" borderId="12" xfId="3" applyFont="1" applyFill="1" applyBorder="1" applyAlignment="1" applyProtection="1">
      <alignment horizontal="center" vertical="center"/>
      <protection hidden="1"/>
    </xf>
    <xf numFmtId="164" fontId="14" fillId="4" borderId="12" xfId="10" applyFont="1" applyFill="1" applyBorder="1" applyAlignment="1" applyProtection="1">
      <alignment vertical="center"/>
      <protection hidden="1"/>
    </xf>
    <xf numFmtId="4" fontId="14" fillId="4" borderId="12" xfId="10" applyNumberFormat="1" applyFont="1" applyFill="1" applyBorder="1" applyAlignment="1" applyProtection="1">
      <alignment vertical="center"/>
      <protection hidden="1"/>
    </xf>
    <xf numFmtId="164" fontId="12" fillId="4" borderId="12" xfId="10" applyFont="1" applyFill="1" applyBorder="1" applyAlignment="1" applyProtection="1">
      <alignment vertical="center"/>
      <protection hidden="1"/>
    </xf>
    <xf numFmtId="164" fontId="14" fillId="4" borderId="13" xfId="10" applyFont="1" applyFill="1" applyBorder="1" applyAlignment="1" applyProtection="1">
      <alignment horizontal="right" vertical="center"/>
      <protection hidden="1"/>
    </xf>
    <xf numFmtId="10" fontId="14" fillId="4" borderId="16" xfId="7" applyNumberFormat="1" applyFont="1" applyFill="1" applyBorder="1" applyAlignment="1" applyProtection="1">
      <alignment vertical="center"/>
      <protection hidden="1"/>
    </xf>
    <xf numFmtId="4" fontId="17" fillId="4" borderId="15" xfId="10" applyNumberFormat="1" applyFont="1" applyFill="1" applyBorder="1" applyAlignment="1" applyProtection="1">
      <alignment vertical="center"/>
      <protection hidden="1"/>
    </xf>
    <xf numFmtId="39" fontId="12" fillId="4" borderId="12" xfId="0" applyNumberFormat="1" applyFont="1" applyFill="1" applyBorder="1" applyAlignment="1" applyProtection="1">
      <alignment vertical="center"/>
      <protection hidden="1"/>
    </xf>
    <xf numFmtId="2" fontId="14" fillId="4" borderId="14" xfId="10" applyNumberFormat="1" applyFont="1" applyFill="1" applyBorder="1" applyAlignment="1" applyProtection="1">
      <alignment horizontal="right" vertical="center"/>
      <protection hidden="1"/>
    </xf>
    <xf numFmtId="0" fontId="17" fillId="4" borderId="12" xfId="3" applyFont="1" applyFill="1" applyBorder="1" applyAlignment="1" applyProtection="1">
      <alignment horizontal="center" vertical="center" wrapText="1"/>
      <protection hidden="1"/>
    </xf>
    <xf numFmtId="164" fontId="17" fillId="4" borderId="12" xfId="10" applyFont="1" applyFill="1" applyBorder="1" applyAlignment="1" applyProtection="1">
      <alignment vertical="center" wrapText="1"/>
      <protection hidden="1"/>
    </xf>
    <xf numFmtId="4" fontId="12" fillId="4" borderId="12" xfId="10" applyNumberFormat="1" applyFont="1" applyFill="1" applyBorder="1" applyAlignment="1" applyProtection="1">
      <alignment vertical="center"/>
      <protection hidden="1"/>
    </xf>
    <xf numFmtId="164" fontId="17" fillId="4" borderId="13" xfId="10" applyFont="1" applyFill="1" applyBorder="1" applyAlignment="1" applyProtection="1">
      <alignment horizontal="right" vertical="center"/>
      <protection hidden="1"/>
    </xf>
    <xf numFmtId="10" fontId="12" fillId="4" borderId="16" xfId="7" applyNumberFormat="1" applyFont="1" applyFill="1" applyBorder="1" applyAlignment="1" applyProtection="1">
      <alignment vertical="center"/>
      <protection hidden="1"/>
    </xf>
    <xf numFmtId="4" fontId="19" fillId="4" borderId="15" xfId="10" applyNumberFormat="1" applyFont="1" applyFill="1" applyBorder="1" applyAlignment="1" applyProtection="1">
      <alignment vertical="center" wrapText="1"/>
      <protection hidden="1"/>
    </xf>
    <xf numFmtId="2" fontId="17" fillId="4" borderId="14" xfId="12" applyNumberFormat="1" applyFont="1" applyFill="1" applyBorder="1" applyAlignment="1" applyProtection="1">
      <alignment horizontal="right" vertical="center"/>
      <protection hidden="1"/>
    </xf>
    <xf numFmtId="4" fontId="17" fillId="4" borderId="15" xfId="10" applyNumberFormat="1" applyFont="1" applyFill="1" applyBorder="1" applyAlignment="1" applyProtection="1">
      <alignment vertical="center" wrapText="1"/>
      <protection hidden="1"/>
    </xf>
    <xf numFmtId="39" fontId="12" fillId="0" borderId="0" xfId="0" applyFont="1" applyFill="1" applyBorder="1" applyAlignment="1" applyProtection="1">
      <alignment horizontal="center" vertical="center"/>
      <protection hidden="1"/>
    </xf>
    <xf numFmtId="0" fontId="17" fillId="4" borderId="13" xfId="3" applyFont="1" applyFill="1" applyBorder="1" applyAlignment="1" applyProtection="1">
      <alignment vertical="center" wrapText="1"/>
      <protection hidden="1"/>
    </xf>
    <xf numFmtId="39" fontId="12" fillId="4" borderId="12" xfId="0" applyFont="1" applyFill="1" applyBorder="1" applyAlignment="1" applyProtection="1">
      <alignment horizontal="center" vertical="center"/>
      <protection hidden="1"/>
    </xf>
    <xf numFmtId="164" fontId="12" fillId="4" borderId="12" xfId="9" quotePrefix="1" applyNumberFormat="1" applyFont="1" applyFill="1" applyBorder="1" applyAlignment="1" applyProtection="1">
      <alignment horizontal="center" vertical="center"/>
      <protection hidden="1"/>
    </xf>
    <xf numFmtId="164" fontId="12" fillId="4" borderId="15" xfId="0" quotePrefix="1" applyNumberFormat="1" applyFont="1" applyFill="1" applyBorder="1" applyAlignment="1" applyProtection="1">
      <alignment horizontal="center" vertical="center"/>
      <protection hidden="1"/>
    </xf>
    <xf numFmtId="0" fontId="14" fillId="0" borderId="0" xfId="3" applyFont="1" applyFill="1" applyBorder="1" applyAlignment="1" applyProtection="1">
      <alignment vertical="center"/>
      <protection hidden="1"/>
    </xf>
    <xf numFmtId="4" fontId="19" fillId="4" borderId="15" xfId="10" applyNumberFormat="1" applyFont="1" applyFill="1" applyBorder="1" applyAlignment="1" applyProtection="1">
      <alignment vertical="center"/>
      <protection hidden="1"/>
    </xf>
    <xf numFmtId="164" fontId="17" fillId="4" borderId="13" xfId="3" applyNumberFormat="1" applyFont="1" applyFill="1" applyBorder="1" applyAlignment="1" applyProtection="1">
      <alignment horizontal="right" vertical="center" wrapText="1"/>
      <protection hidden="1"/>
    </xf>
    <xf numFmtId="0" fontId="17" fillId="4" borderId="12" xfId="3" applyFont="1" applyFill="1" applyBorder="1" applyAlignment="1" applyProtection="1">
      <alignment horizontal="center" vertical="center"/>
      <protection hidden="1"/>
    </xf>
    <xf numFmtId="164" fontId="17" fillId="4" borderId="12" xfId="10" applyFont="1" applyFill="1" applyBorder="1" applyAlignment="1" applyProtection="1">
      <alignment vertical="center"/>
      <protection hidden="1"/>
    </xf>
    <xf numFmtId="39" fontId="14" fillId="5" borderId="4" xfId="3" applyNumberFormat="1" applyFont="1" applyFill="1" applyBorder="1" applyAlignment="1" applyProtection="1">
      <alignment horizontal="center" vertical="center"/>
      <protection hidden="1"/>
    </xf>
    <xf numFmtId="39" fontId="14" fillId="5" borderId="7" xfId="3" applyNumberFormat="1" applyFont="1" applyFill="1" applyBorder="1" applyAlignment="1" applyProtection="1">
      <alignment horizontal="center" vertical="center"/>
      <protection hidden="1"/>
    </xf>
    <xf numFmtId="164" fontId="14" fillId="5" borderId="5" xfId="10" applyFont="1" applyFill="1" applyBorder="1" applyAlignment="1" applyProtection="1">
      <alignment horizontal="center" vertical="center"/>
      <protection hidden="1"/>
    </xf>
    <xf numFmtId="4" fontId="14" fillId="5" borderId="9" xfId="10" applyNumberFormat="1" applyFont="1" applyFill="1" applyBorder="1" applyAlignment="1" applyProtection="1">
      <alignment horizontal="center" vertical="center" wrapText="1"/>
      <protection hidden="1"/>
    </xf>
    <xf numFmtId="164" fontId="14" fillId="5" borderId="6" xfId="10" applyFont="1" applyFill="1" applyBorder="1" applyAlignment="1" applyProtection="1">
      <alignment horizontal="center" vertical="center" wrapText="1"/>
      <protection hidden="1"/>
    </xf>
    <xf numFmtId="39" fontId="14" fillId="5" borderId="7" xfId="3" applyNumberFormat="1" applyFont="1" applyFill="1" applyBorder="1" applyAlignment="1" applyProtection="1">
      <alignment horizontal="center" vertical="center" wrapText="1"/>
      <protection hidden="1"/>
    </xf>
    <xf numFmtId="10" fontId="14" fillId="5" borderId="17" xfId="7" applyNumberFormat="1" applyFont="1" applyFill="1" applyBorder="1" applyAlignment="1" applyProtection="1">
      <alignment horizontal="center" vertical="center" wrapText="1"/>
      <protection hidden="1"/>
    </xf>
    <xf numFmtId="4" fontId="14" fillId="5" borderId="6" xfId="10" applyNumberFormat="1" applyFont="1" applyFill="1" applyBorder="1" applyAlignment="1" applyProtection="1">
      <alignment horizontal="center" vertical="center" wrapText="1"/>
      <protection hidden="1"/>
    </xf>
    <xf numFmtId="39" fontId="14" fillId="5" borderId="5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60" xfId="0" applyNumberFormat="1" applyFont="1" applyFill="1" applyBorder="1" applyAlignment="1" applyProtection="1">
      <alignment horizontal="left" vertical="center" wrapText="1"/>
      <protection hidden="1"/>
    </xf>
    <xf numFmtId="0" fontId="17" fillId="4" borderId="13" xfId="3" applyFont="1" applyFill="1" applyBorder="1" applyAlignment="1" applyProtection="1">
      <alignment horizontal="left" vertical="center"/>
      <protection hidden="1"/>
    </xf>
    <xf numFmtId="164" fontId="17" fillId="4" borderId="12" xfId="10" applyFont="1" applyFill="1" applyBorder="1" applyAlignment="1" applyProtection="1">
      <alignment horizontal="center" vertical="center"/>
      <protection hidden="1"/>
    </xf>
    <xf numFmtId="164" fontId="12" fillId="4" borderId="15" xfId="9" quotePrefix="1" applyNumberFormat="1" applyFont="1" applyFill="1" applyBorder="1" applyAlignment="1" applyProtection="1">
      <alignment horizontal="center" vertical="center"/>
      <protection hidden="1"/>
    </xf>
    <xf numFmtId="4" fontId="17" fillId="4" borderId="13" xfId="10" applyNumberFormat="1" applyFont="1" applyFill="1" applyBorder="1" applyAlignment="1" applyProtection="1">
      <alignment horizontal="right" vertical="center" wrapText="1"/>
      <protection hidden="1"/>
    </xf>
    <xf numFmtId="0" fontId="14" fillId="4" borderId="13" xfId="3" applyFont="1" applyFill="1" applyBorder="1" applyAlignment="1" applyProtection="1">
      <alignment vertical="center"/>
      <protection hidden="1"/>
    </xf>
    <xf numFmtId="10" fontId="19" fillId="4" borderId="16" xfId="7" applyNumberFormat="1" applyFont="1" applyFill="1" applyBorder="1" applyAlignment="1" applyProtection="1">
      <alignment vertical="center"/>
      <protection hidden="1"/>
    </xf>
    <xf numFmtId="164" fontId="17" fillId="4" borderId="63" xfId="10" applyFont="1" applyFill="1" applyBorder="1" applyAlignment="1" applyProtection="1">
      <alignment vertical="center" wrapText="1"/>
      <protection hidden="1"/>
    </xf>
    <xf numFmtId="164" fontId="17" fillId="4" borderId="63" xfId="10" applyFont="1" applyFill="1" applyBorder="1" applyAlignment="1" applyProtection="1">
      <alignment horizontal="right" vertical="center"/>
      <protection hidden="1"/>
    </xf>
    <xf numFmtId="164" fontId="14" fillId="4" borderId="63" xfId="10" applyFont="1" applyFill="1" applyBorder="1" applyAlignment="1" applyProtection="1">
      <alignment vertical="center"/>
      <protection hidden="1"/>
    </xf>
    <xf numFmtId="164" fontId="14" fillId="4" borderId="14" xfId="3" applyNumberFormat="1" applyFont="1" applyFill="1" applyBorder="1" applyAlignment="1" applyProtection="1">
      <alignment horizontal="right" vertical="center"/>
      <protection hidden="1"/>
    </xf>
    <xf numFmtId="10" fontId="14" fillId="4" borderId="64" xfId="7" applyNumberFormat="1" applyFont="1" applyFill="1" applyBorder="1" applyAlignment="1" applyProtection="1">
      <alignment vertical="center"/>
      <protection hidden="1"/>
    </xf>
    <xf numFmtId="4" fontId="14" fillId="4" borderId="15" xfId="10" applyNumberFormat="1" applyFont="1" applyFill="1" applyBorder="1" applyAlignment="1" applyProtection="1">
      <alignment vertical="center"/>
      <protection hidden="1"/>
    </xf>
    <xf numFmtId="4" fontId="12" fillId="4" borderId="15" xfId="10" applyNumberFormat="1" applyFont="1" applyFill="1" applyBorder="1" applyAlignment="1" applyProtection="1">
      <alignment vertical="center"/>
      <protection hidden="1"/>
    </xf>
    <xf numFmtId="164" fontId="20" fillId="4" borderId="12" xfId="3" applyNumberFormat="1" applyFont="1" applyFill="1" applyBorder="1" applyAlignment="1" applyProtection="1">
      <alignment vertical="center"/>
      <protection hidden="1"/>
    </xf>
    <xf numFmtId="4" fontId="20" fillId="4" borderId="15" xfId="3" applyNumberFormat="1" applyFont="1" applyFill="1" applyBorder="1" applyAlignment="1" applyProtection="1">
      <alignment vertical="center"/>
      <protection hidden="1"/>
    </xf>
    <xf numFmtId="39" fontId="12" fillId="0" borderId="60" xfId="0" applyNumberFormat="1" applyFont="1" applyFill="1" applyBorder="1" applyAlignment="1" applyProtection="1">
      <alignment vertical="center"/>
      <protection hidden="1"/>
    </xf>
    <xf numFmtId="0" fontId="7" fillId="0" borderId="67" xfId="2" applyFont="1" applyFill="1" applyBorder="1" applyAlignment="1">
      <alignment horizontal="center" vertical="top"/>
    </xf>
    <xf numFmtId="4" fontId="7" fillId="0" borderId="69" xfId="2" applyNumberFormat="1" applyFont="1" applyFill="1" applyBorder="1" applyAlignment="1">
      <alignment horizontal="right" vertical="top" wrapText="1"/>
    </xf>
    <xf numFmtId="39" fontId="14" fillId="5" borderId="71" xfId="3" applyNumberFormat="1" applyFont="1" applyFill="1" applyBorder="1" applyAlignment="1" applyProtection="1">
      <alignment horizontal="center" vertical="center"/>
      <protection hidden="1"/>
    </xf>
    <xf numFmtId="37" fontId="17" fillId="4" borderId="72" xfId="3" applyNumberFormat="1" applyFont="1" applyFill="1" applyBorder="1" applyAlignment="1" applyProtection="1">
      <alignment horizontal="center" vertical="center"/>
      <protection hidden="1"/>
    </xf>
    <xf numFmtId="39" fontId="11" fillId="0" borderId="40" xfId="3" applyNumberFormat="1" applyFont="1" applyFill="1" applyBorder="1" applyAlignment="1" applyProtection="1">
      <alignment horizontal="center" vertical="center"/>
      <protection hidden="1"/>
    </xf>
    <xf numFmtId="0" fontId="17" fillId="4" borderId="72" xfId="3" applyFont="1" applyFill="1" applyBorder="1" applyAlignment="1" applyProtection="1">
      <alignment horizontal="center" vertical="center"/>
      <protection hidden="1"/>
    </xf>
    <xf numFmtId="39" fontId="7" fillId="0" borderId="58" xfId="2" applyNumberFormat="1" applyFont="1" applyFill="1" applyBorder="1" applyAlignment="1">
      <alignment horizontal="center" vertical="top" wrapText="1"/>
    </xf>
    <xf numFmtId="39" fontId="11" fillId="0" borderId="40" xfId="2" applyNumberFormat="1" applyFont="1" applyFill="1" applyBorder="1" applyAlignment="1" applyProtection="1">
      <alignment horizontal="center" vertical="center" wrapText="1"/>
      <protection hidden="1"/>
    </xf>
    <xf numFmtId="0" fontId="14" fillId="4" borderId="72" xfId="3" applyFont="1" applyFill="1" applyBorder="1" applyAlignment="1" applyProtection="1">
      <alignment horizontal="center" vertical="center"/>
      <protection hidden="1"/>
    </xf>
    <xf numFmtId="0" fontId="7" fillId="0" borderId="58" xfId="0" applyNumberFormat="1" applyFont="1" applyFill="1" applyBorder="1" applyAlignment="1">
      <alignment horizontal="center" vertical="top"/>
    </xf>
    <xf numFmtId="0" fontId="12" fillId="0" borderId="40" xfId="3" applyFont="1" applyFill="1" applyBorder="1" applyAlignment="1" applyProtection="1">
      <alignment horizontal="center" vertical="center"/>
      <protection hidden="1"/>
    </xf>
    <xf numFmtId="0" fontId="12" fillId="0" borderId="60" xfId="3" applyFont="1" applyFill="1" applyBorder="1" applyAlignment="1" applyProtection="1">
      <alignment horizontal="center" vertical="center"/>
      <protection hidden="1"/>
    </xf>
    <xf numFmtId="0" fontId="11" fillId="0" borderId="40" xfId="3" applyFont="1" applyFill="1" applyBorder="1" applyAlignment="1" applyProtection="1">
      <alignment horizontal="center" vertical="center"/>
      <protection hidden="1"/>
    </xf>
    <xf numFmtId="0" fontId="17" fillId="4" borderId="72" xfId="3" applyFont="1" applyFill="1" applyBorder="1" applyAlignment="1" applyProtection="1">
      <alignment horizontal="center" vertical="center" wrapText="1"/>
      <protection hidden="1"/>
    </xf>
    <xf numFmtId="0" fontId="11" fillId="0" borderId="40" xfId="3" applyFont="1" applyFill="1" applyBorder="1" applyAlignment="1" applyProtection="1">
      <alignment horizontal="center" vertical="center" wrapText="1"/>
      <protection hidden="1"/>
    </xf>
    <xf numFmtId="37" fontId="14" fillId="4" borderId="72" xfId="0" applyNumberFormat="1" applyFont="1" applyFill="1" applyBorder="1" applyAlignment="1" applyProtection="1">
      <alignment horizontal="center" vertical="center"/>
      <protection hidden="1"/>
    </xf>
    <xf numFmtId="0" fontId="17" fillId="4" borderId="11" xfId="3" applyFont="1" applyFill="1" applyBorder="1" applyAlignment="1" applyProtection="1">
      <alignment horizontal="left" vertical="center"/>
      <protection hidden="1"/>
    </xf>
    <xf numFmtId="0" fontId="7" fillId="0" borderId="40" xfId="0" applyNumberFormat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4" fillId="4" borderId="11" xfId="3" applyFont="1" applyFill="1" applyBorder="1" applyAlignment="1" applyProtection="1">
      <alignment vertical="center"/>
      <protection hidden="1"/>
    </xf>
    <xf numFmtId="0" fontId="7" fillId="0" borderId="40" xfId="2" applyFont="1" applyFill="1" applyBorder="1" applyAlignment="1">
      <alignment horizontal="left" vertical="top" wrapText="1"/>
    </xf>
    <xf numFmtId="0" fontId="7" fillId="0" borderId="62" xfId="0" applyNumberFormat="1" applyFont="1" applyFill="1" applyBorder="1" applyAlignment="1">
      <alignment horizontal="left" vertical="top" wrapText="1"/>
    </xf>
    <xf numFmtId="39" fontId="7" fillId="0" borderId="40" xfId="2" applyNumberFormat="1" applyFont="1" applyFill="1" applyBorder="1" applyAlignment="1">
      <alignment horizontal="left" vertical="top" wrapText="1"/>
    </xf>
    <xf numFmtId="39" fontId="9" fillId="0" borderId="58" xfId="2" applyNumberFormat="1" applyFont="1" applyFill="1" applyBorder="1" applyAlignment="1">
      <alignment horizontal="center" vertical="top" wrapText="1"/>
    </xf>
    <xf numFmtId="39" fontId="9" fillId="0" borderId="55" xfId="2" applyNumberFormat="1" applyFont="1" applyFill="1" applyBorder="1" applyAlignment="1">
      <alignment horizontal="center" vertical="top" wrapText="1"/>
    </xf>
    <xf numFmtId="4" fontId="9" fillId="0" borderId="55" xfId="2" applyNumberFormat="1" applyFont="1" applyFill="1" applyBorder="1" applyAlignment="1">
      <alignment horizontal="right" vertical="top" wrapText="1"/>
    </xf>
    <xf numFmtId="0" fontId="7" fillId="0" borderId="55" xfId="2" applyFont="1" applyFill="1" applyBorder="1" applyAlignment="1">
      <alignment horizontal="center" vertical="top"/>
    </xf>
    <xf numFmtId="39" fontId="7" fillId="0" borderId="58" xfId="0" applyNumberFormat="1" applyFont="1" applyFill="1" applyBorder="1" applyAlignment="1">
      <alignment horizontal="center" vertical="top" wrapText="1"/>
    </xf>
    <xf numFmtId="39" fontId="7" fillId="0" borderId="55" xfId="2" applyNumberFormat="1" applyFont="1" applyFill="1" applyBorder="1" applyAlignment="1">
      <alignment horizontal="center" vertical="top" wrapText="1"/>
    </xf>
    <xf numFmtId="4" fontId="7" fillId="0" borderId="55" xfId="2" applyNumberFormat="1" applyFont="1" applyFill="1" applyBorder="1" applyAlignment="1">
      <alignment horizontal="right" vertical="top"/>
    </xf>
    <xf numFmtId="0" fontId="7" fillId="0" borderId="40" xfId="6" applyFont="1" applyFill="1" applyBorder="1" applyAlignment="1">
      <alignment horizontal="left" vertical="top" wrapText="1"/>
    </xf>
    <xf numFmtId="0" fontId="7" fillId="0" borderId="58" xfId="6" applyFont="1" applyFill="1" applyBorder="1" applyAlignment="1">
      <alignment horizontal="center" vertical="top" wrapText="1"/>
    </xf>
    <xf numFmtId="39" fontId="7" fillId="0" borderId="40" xfId="0" applyNumberFormat="1" applyFont="1" applyFill="1" applyBorder="1" applyAlignment="1">
      <alignment horizontal="left" vertical="top" wrapText="1"/>
    </xf>
    <xf numFmtId="0" fontId="7" fillId="0" borderId="58" xfId="2" applyFont="1" applyFill="1" applyBorder="1" applyAlignment="1">
      <alignment horizontal="center" vertical="top" wrapText="1"/>
    </xf>
    <xf numFmtId="39" fontId="12" fillId="0" borderId="61" xfId="0" applyNumberFormat="1" applyFont="1" applyFill="1" applyBorder="1" applyAlignment="1" applyProtection="1">
      <alignment vertical="top"/>
      <protection hidden="1"/>
    </xf>
    <xf numFmtId="4" fontId="7" fillId="0" borderId="73" xfId="2" applyNumberFormat="1" applyFont="1" applyFill="1" applyBorder="1" applyAlignment="1">
      <alignment horizontal="right" vertical="top" wrapText="1"/>
    </xf>
    <xf numFmtId="0" fontId="7" fillId="0" borderId="74" xfId="6" applyFont="1" applyFill="1" applyBorder="1" applyAlignment="1">
      <alignment horizontal="center" vertical="top" wrapText="1"/>
    </xf>
    <xf numFmtId="0" fontId="7" fillId="0" borderId="73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 applyProtection="1">
      <alignment horizontal="left" vertical="center" wrapText="1"/>
      <protection hidden="1"/>
    </xf>
    <xf numFmtId="0" fontId="11" fillId="0" borderId="61" xfId="2" applyFont="1" applyFill="1" applyBorder="1" applyAlignment="1" applyProtection="1">
      <alignment horizontal="center" vertical="center" wrapText="1"/>
      <protection hidden="1"/>
    </xf>
    <xf numFmtId="0" fontId="11" fillId="0" borderId="55" xfId="2" applyFont="1" applyFill="1" applyBorder="1" applyAlignment="1" applyProtection="1">
      <alignment horizontal="center" vertical="center"/>
      <protection hidden="1"/>
    </xf>
    <xf numFmtId="4" fontId="11" fillId="0" borderId="55" xfId="2" applyNumberFormat="1" applyFont="1" applyFill="1" applyBorder="1" applyAlignment="1" applyProtection="1">
      <alignment horizontal="right" vertical="center"/>
      <protection hidden="1"/>
    </xf>
    <xf numFmtId="4" fontId="11" fillId="0" borderId="55" xfId="2" applyNumberFormat="1" applyFont="1" applyFill="1" applyBorder="1" applyAlignment="1" applyProtection="1">
      <alignment horizontal="right" vertical="center" wrapText="1"/>
      <protection hidden="1"/>
    </xf>
    <xf numFmtId="164" fontId="7" fillId="0" borderId="61" xfId="9" applyNumberFormat="1" applyFont="1" applyFill="1" applyBorder="1" applyAlignment="1">
      <alignment horizontal="right" vertical="top" wrapText="1"/>
    </xf>
    <xf numFmtId="164" fontId="12" fillId="0" borderId="75" xfId="10" applyFont="1" applyFill="1" applyBorder="1" applyAlignment="1" applyProtection="1">
      <alignment horizontal="right" vertical="center"/>
      <protection hidden="1"/>
    </xf>
    <xf numFmtId="164" fontId="7" fillId="0" borderId="60" xfId="9" applyNumberFormat="1" applyFont="1" applyFill="1" applyBorder="1" applyAlignment="1">
      <alignment horizontal="right" vertical="top" wrapText="1"/>
    </xf>
    <xf numFmtId="0" fontId="12" fillId="0" borderId="62" xfId="3" applyFont="1" applyFill="1" applyBorder="1" applyAlignment="1" applyProtection="1">
      <alignment vertical="center"/>
      <protection hidden="1"/>
    </xf>
    <xf numFmtId="0" fontId="12" fillId="0" borderId="58" xfId="3" applyFont="1" applyFill="1" applyBorder="1" applyAlignment="1" applyProtection="1">
      <alignment vertical="center"/>
      <protection hidden="1"/>
    </xf>
    <xf numFmtId="0" fontId="12" fillId="0" borderId="55" xfId="3" applyFont="1" applyFill="1" applyBorder="1" applyAlignment="1" applyProtection="1">
      <alignment horizontal="center" vertical="center"/>
      <protection hidden="1"/>
    </xf>
    <xf numFmtId="4" fontId="12" fillId="0" borderId="55" xfId="10" applyNumberFormat="1" applyFont="1" applyFill="1" applyBorder="1" applyAlignment="1" applyProtection="1">
      <alignment vertical="center"/>
      <protection hidden="1"/>
    </xf>
    <xf numFmtId="164" fontId="12" fillId="0" borderId="55" xfId="10" applyFont="1" applyFill="1" applyBorder="1" applyAlignment="1" applyProtection="1">
      <alignment vertical="center"/>
      <protection hidden="1"/>
    </xf>
    <xf numFmtId="0" fontId="12" fillId="0" borderId="75" xfId="3" applyFont="1" applyFill="1" applyBorder="1" applyAlignment="1" applyProtection="1">
      <alignment horizontal="right" vertical="center"/>
      <protection hidden="1"/>
    </xf>
    <xf numFmtId="4" fontId="12" fillId="0" borderId="57" xfId="10" applyNumberFormat="1" applyFont="1" applyFill="1" applyBorder="1" applyAlignment="1" applyProtection="1">
      <alignment vertical="center"/>
      <protection hidden="1"/>
    </xf>
    <xf numFmtId="0" fontId="14" fillId="4" borderId="11" xfId="3" applyFont="1" applyFill="1" applyBorder="1" applyAlignment="1" applyProtection="1">
      <alignment vertical="center" wrapText="1"/>
      <protection hidden="1"/>
    </xf>
    <xf numFmtId="0" fontId="7" fillId="0" borderId="57" xfId="0" applyNumberFormat="1" applyFont="1" applyFill="1" applyBorder="1" applyAlignment="1">
      <alignment horizontal="center" vertical="top" wrapText="1"/>
    </xf>
    <xf numFmtId="39" fontId="7" fillId="0" borderId="56" xfId="0" applyNumberFormat="1" applyFont="1" applyFill="1" applyBorder="1" applyAlignment="1">
      <alignment horizontal="right" vertical="top"/>
    </xf>
    <xf numFmtId="0" fontId="7" fillId="0" borderId="1" xfId="0" applyNumberFormat="1" applyFont="1" applyFill="1" applyBorder="1" applyAlignment="1">
      <alignment horizontal="left" vertical="top" wrapText="1"/>
    </xf>
    <xf numFmtId="0" fontId="32" fillId="0" borderId="62" xfId="0" applyNumberFormat="1" applyFont="1" applyFill="1" applyBorder="1" applyAlignment="1">
      <alignment horizontal="justify" vertical="top" wrapText="1"/>
    </xf>
    <xf numFmtId="0" fontId="0" fillId="0" borderId="1" xfId="0" applyNumberFormat="1" applyFill="1" applyBorder="1" applyAlignment="1">
      <alignment horizontal="justify" wrapText="1"/>
    </xf>
    <xf numFmtId="39" fontId="11" fillId="0" borderId="60" xfId="0" applyFont="1" applyFill="1" applyBorder="1" applyAlignment="1" applyProtection="1">
      <alignment horizontal="left" vertical="center" wrapText="1"/>
      <protection hidden="1"/>
    </xf>
    <xf numFmtId="0" fontId="7" fillId="0" borderId="40" xfId="0" applyNumberFormat="1" applyFont="1" applyFill="1" applyBorder="1" applyAlignment="1">
      <alignment vertical="top" wrapText="1"/>
    </xf>
    <xf numFmtId="0" fontId="32" fillId="0" borderId="1" xfId="0" applyNumberFormat="1" applyFont="1" applyFill="1" applyBorder="1" applyAlignment="1">
      <alignment horizontal="justify" vertical="top" wrapText="1"/>
    </xf>
    <xf numFmtId="0" fontId="12" fillId="0" borderId="1" xfId="3" applyFont="1" applyFill="1" applyBorder="1" applyAlignment="1" applyProtection="1">
      <alignment vertical="center" wrapText="1"/>
      <protection hidden="1"/>
    </xf>
    <xf numFmtId="0" fontId="12" fillId="0" borderId="60" xfId="3" applyFont="1" applyFill="1" applyBorder="1" applyAlignment="1" applyProtection="1">
      <alignment vertical="center" wrapText="1"/>
      <protection hidden="1"/>
    </xf>
    <xf numFmtId="0" fontId="7" fillId="0" borderId="1" xfId="2" applyFont="1" applyFill="1" applyBorder="1" applyAlignment="1">
      <alignment horizontal="left" vertical="top" wrapText="1"/>
    </xf>
    <xf numFmtId="0" fontId="7" fillId="0" borderId="62" xfId="2" applyFont="1" applyFill="1" applyBorder="1" applyAlignment="1">
      <alignment horizontal="left" vertical="top" wrapText="1"/>
    </xf>
    <xf numFmtId="0" fontId="12" fillId="0" borderId="1" xfId="3" applyFont="1" applyFill="1" applyBorder="1" applyAlignment="1" applyProtection="1">
      <alignment vertical="center"/>
      <protection hidden="1"/>
    </xf>
    <xf numFmtId="0" fontId="12" fillId="0" borderId="40" xfId="3" applyFont="1" applyFill="1" applyBorder="1" applyAlignment="1" applyProtection="1">
      <alignment vertical="center"/>
      <protection hidden="1"/>
    </xf>
    <xf numFmtId="164" fontId="17" fillId="0" borderId="60" xfId="10" applyFont="1" applyFill="1" applyBorder="1" applyAlignment="1" applyProtection="1">
      <alignment horizontal="right" vertical="center"/>
      <protection hidden="1"/>
    </xf>
    <xf numFmtId="0" fontId="11" fillId="0" borderId="3" xfId="3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>
      <alignment vertical="top" wrapText="1"/>
    </xf>
    <xf numFmtId="0" fontId="31" fillId="0" borderId="1" xfId="0" applyNumberFormat="1" applyFont="1" applyFill="1" applyBorder="1" applyAlignment="1">
      <alignment vertical="top" wrapText="1"/>
    </xf>
    <xf numFmtId="0" fontId="31" fillId="0" borderId="40" xfId="0" applyNumberFormat="1" applyFont="1" applyFill="1" applyBorder="1" applyAlignment="1">
      <alignment vertical="top" wrapText="1"/>
    </xf>
    <xf numFmtId="39" fontId="11" fillId="0" borderId="1" xfId="0" applyFont="1" applyFill="1" applyBorder="1" applyAlignment="1" applyProtection="1">
      <alignment horizontal="left" vertical="center" wrapText="1"/>
      <protection hidden="1"/>
    </xf>
    <xf numFmtId="0" fontId="34" fillId="0" borderId="62" xfId="0" applyNumberFormat="1" applyFont="1" applyFill="1" applyBorder="1" applyAlignment="1">
      <alignment horizontal="left" vertical="center" wrapText="1"/>
    </xf>
    <xf numFmtId="0" fontId="34" fillId="0" borderId="40" xfId="0" applyNumberFormat="1" applyFont="1" applyFill="1" applyBorder="1" applyAlignment="1">
      <alignment vertical="center" wrapText="1"/>
    </xf>
    <xf numFmtId="0" fontId="11" fillId="0" borderId="1" xfId="3" applyFont="1" applyFill="1" applyBorder="1" applyAlignment="1" applyProtection="1">
      <alignment vertical="center" wrapText="1"/>
      <protection hidden="1"/>
    </xf>
    <xf numFmtId="0" fontId="11" fillId="0" borderId="60" xfId="3" applyFont="1" applyFill="1" applyBorder="1" applyAlignment="1" applyProtection="1">
      <alignment vertical="center" wrapText="1"/>
      <protection hidden="1"/>
    </xf>
    <xf numFmtId="0" fontId="11" fillId="0" borderId="3" xfId="3" applyFont="1" applyFill="1" applyBorder="1" applyAlignment="1" applyProtection="1">
      <alignment horizontal="center" vertical="center" wrapText="1"/>
      <protection hidden="1"/>
    </xf>
    <xf numFmtId="2" fontId="11" fillId="0" borderId="3" xfId="3" applyNumberFormat="1" applyFont="1" applyFill="1" applyBorder="1" applyAlignment="1" applyProtection="1">
      <alignment vertical="center" wrapText="1"/>
      <protection hidden="1"/>
    </xf>
    <xf numFmtId="39" fontId="7" fillId="0" borderId="1" xfId="0" applyNumberFormat="1" applyFont="1" applyFill="1" applyBorder="1" applyAlignment="1">
      <alignment horizontal="left" vertical="top" wrapText="1"/>
    </xf>
    <xf numFmtId="0" fontId="17" fillId="4" borderId="11" xfId="3" applyFont="1" applyFill="1" applyBorder="1" applyAlignment="1" applyProtection="1">
      <alignment vertical="center" wrapText="1"/>
      <protection hidden="1"/>
    </xf>
    <xf numFmtId="0" fontId="12" fillId="0" borderId="3" xfId="3" applyFont="1" applyFill="1" applyBorder="1" applyAlignment="1" applyProtection="1">
      <alignment horizontal="center" vertical="center" wrapText="1"/>
      <protection hidden="1"/>
    </xf>
    <xf numFmtId="0" fontId="17" fillId="0" borderId="60" xfId="3" applyFont="1" applyFill="1" applyBorder="1" applyAlignment="1" applyProtection="1">
      <alignment horizontal="right" vertical="center" wrapText="1"/>
      <protection hidden="1"/>
    </xf>
    <xf numFmtId="4" fontId="17" fillId="0" borderId="60" xfId="2" applyNumberFormat="1" applyFont="1" applyFill="1" applyBorder="1" applyAlignment="1" applyProtection="1">
      <alignment horizontal="right" vertical="center"/>
      <protection hidden="1"/>
    </xf>
    <xf numFmtId="0" fontId="9" fillId="0" borderId="57" xfId="2" applyFont="1" applyFill="1" applyBorder="1" applyAlignment="1">
      <alignment horizontal="center" vertical="top" wrapText="1"/>
    </xf>
    <xf numFmtId="4" fontId="9" fillId="0" borderId="57" xfId="2" applyNumberFormat="1" applyFont="1" applyFill="1" applyBorder="1" applyAlignment="1">
      <alignment horizontal="right" vertical="top"/>
    </xf>
    <xf numFmtId="39" fontId="32" fillId="0" borderId="0" xfId="0" applyFont="1" applyFill="1" applyBorder="1" applyAlignment="1">
      <alignment vertical="top" wrapText="1"/>
    </xf>
    <xf numFmtId="39" fontId="11" fillId="4" borderId="28" xfId="3" applyNumberFormat="1" applyFont="1" applyFill="1" applyBorder="1" applyAlignment="1" applyProtection="1">
      <alignment horizontal="right" vertical="center" wrapText="1"/>
      <protection hidden="1"/>
    </xf>
    <xf numFmtId="10" fontId="12" fillId="4" borderId="28" xfId="7" applyNumberFormat="1" applyFont="1" applyFill="1" applyBorder="1" applyAlignment="1" applyProtection="1">
      <alignment vertical="center"/>
      <protection hidden="1"/>
    </xf>
    <xf numFmtId="0" fontId="12" fillId="4" borderId="51" xfId="3" applyFont="1" applyFill="1" applyBorder="1" applyAlignment="1" applyProtection="1">
      <alignment horizontal="center" vertical="center"/>
      <protection hidden="1"/>
    </xf>
    <xf numFmtId="39" fontId="11" fillId="4" borderId="29" xfId="3" applyNumberFormat="1" applyFont="1" applyFill="1" applyBorder="1" applyAlignment="1" applyProtection="1">
      <alignment horizontal="right" vertical="center" wrapText="1"/>
      <protection hidden="1"/>
    </xf>
    <xf numFmtId="0" fontId="12" fillId="4" borderId="18" xfId="3" applyFont="1" applyFill="1" applyBorder="1" applyAlignment="1" applyProtection="1">
      <alignment horizontal="center" vertical="center"/>
      <protection hidden="1"/>
    </xf>
    <xf numFmtId="39" fontId="21" fillId="4" borderId="19" xfId="3" applyNumberFormat="1" applyFont="1" applyFill="1" applyBorder="1" applyAlignment="1" applyProtection="1">
      <alignment horizontal="right" vertical="center" wrapText="1"/>
      <protection hidden="1"/>
    </xf>
    <xf numFmtId="10" fontId="23" fillId="4" borderId="19" xfId="7" applyNumberFormat="1" applyFont="1" applyFill="1" applyBorder="1" applyAlignment="1" applyProtection="1">
      <alignment vertical="center"/>
      <protection hidden="1"/>
    </xf>
    <xf numFmtId="39" fontId="22" fillId="4" borderId="20" xfId="3" applyNumberFormat="1" applyFont="1" applyFill="1" applyBorder="1" applyAlignment="1" applyProtection="1">
      <alignment horizontal="right" vertical="center" wrapText="1"/>
      <protection hidden="1"/>
    </xf>
    <xf numFmtId="0" fontId="12" fillId="4" borderId="78" xfId="3" applyFont="1" applyFill="1" applyBorder="1" applyAlignment="1" applyProtection="1">
      <alignment horizontal="center" vertical="center"/>
      <protection hidden="1"/>
    </xf>
    <xf numFmtId="10" fontId="12" fillId="4" borderId="79" xfId="7" applyNumberFormat="1" applyFont="1" applyFill="1" applyBorder="1" applyAlignment="1" applyProtection="1">
      <alignment vertical="center"/>
      <protection hidden="1"/>
    </xf>
    <xf numFmtId="39" fontId="17" fillId="4" borderId="80" xfId="3" applyNumberFormat="1" applyFont="1" applyFill="1" applyBorder="1" applyAlignment="1" applyProtection="1">
      <alignment horizontal="right" vertical="center" wrapText="1"/>
      <protection hidden="1"/>
    </xf>
    <xf numFmtId="0" fontId="7" fillId="0" borderId="77" xfId="2" applyFont="1" applyFill="1" applyBorder="1" applyAlignment="1">
      <alignment horizontal="left" vertical="top" wrapText="1"/>
    </xf>
    <xf numFmtId="4" fontId="7" fillId="0" borderId="67" xfId="2" applyNumberFormat="1" applyFont="1" applyFill="1" applyBorder="1" applyAlignment="1">
      <alignment horizontal="right" vertical="top" wrapText="1"/>
    </xf>
    <xf numFmtId="164" fontId="12" fillId="0" borderId="66" xfId="10" applyFont="1" applyFill="1" applyBorder="1" applyAlignment="1" applyProtection="1">
      <alignment horizontal="right" vertical="center"/>
      <protection hidden="1"/>
    </xf>
    <xf numFmtId="39" fontId="12" fillId="0" borderId="69" xfId="0" applyNumberFormat="1" applyFont="1" applyFill="1" applyBorder="1" applyAlignment="1" applyProtection="1">
      <alignment vertical="center"/>
      <protection hidden="1"/>
    </xf>
    <xf numFmtId="0" fontId="7" fillId="0" borderId="67" xfId="2" applyFont="1" applyFill="1" applyBorder="1" applyAlignment="1">
      <alignment horizontal="center" vertical="top" wrapText="1"/>
    </xf>
    <xf numFmtId="0" fontId="7" fillId="0" borderId="66" xfId="2" applyFont="1" applyFill="1" applyBorder="1" applyAlignment="1">
      <alignment horizontal="center" vertical="top"/>
    </xf>
    <xf numFmtId="4" fontId="7" fillId="0" borderId="66" xfId="2" applyNumberFormat="1" applyFont="1" applyFill="1" applyBorder="1" applyAlignment="1">
      <alignment horizontal="right" vertical="top"/>
    </xf>
    <xf numFmtId="10" fontId="11" fillId="0" borderId="76" xfId="7" applyNumberFormat="1" applyFont="1" applyFill="1" applyBorder="1" applyAlignment="1" applyProtection="1">
      <alignment vertical="center"/>
      <protection hidden="1"/>
    </xf>
    <xf numFmtId="164" fontId="12" fillId="0" borderId="77" xfId="0" quotePrefix="1" applyNumberFormat="1" applyFont="1" applyFill="1" applyBorder="1" applyAlignment="1" applyProtection="1">
      <alignment horizontal="center" vertical="center"/>
      <protection hidden="1"/>
    </xf>
    <xf numFmtId="39" fontId="11" fillId="4" borderId="79" xfId="3" applyNumberFormat="1" applyFont="1" applyFill="1" applyBorder="1" applyAlignment="1" applyProtection="1">
      <alignment horizontal="right" vertical="center" wrapText="1"/>
      <protection hidden="1"/>
    </xf>
    <xf numFmtId="39" fontId="28" fillId="0" borderId="0" xfId="0" applyNumberFormat="1" applyFont="1" applyFill="1" applyAlignment="1" applyProtection="1">
      <alignment vertical="center"/>
      <protection hidden="1"/>
    </xf>
    <xf numFmtId="39" fontId="28" fillId="4" borderId="18" xfId="0" applyNumberFormat="1" applyFont="1" applyFill="1" applyBorder="1" applyAlignment="1" applyProtection="1">
      <alignment horizontal="center" vertical="center"/>
      <protection hidden="1"/>
    </xf>
    <xf numFmtId="39" fontId="28" fillId="4" borderId="19" xfId="0" applyNumberFormat="1" applyFont="1" applyFill="1" applyBorder="1" applyAlignment="1" applyProtection="1">
      <alignment horizontal="center" vertical="center" wrapText="1"/>
      <protection hidden="1"/>
    </xf>
    <xf numFmtId="9" fontId="28" fillId="4" borderId="19" xfId="0" applyNumberFormat="1" applyFont="1" applyFill="1" applyBorder="1" applyAlignment="1" applyProtection="1">
      <alignment horizontal="center" vertical="center"/>
      <protection hidden="1"/>
    </xf>
    <xf numFmtId="164" fontId="28" fillId="4" borderId="20" xfId="9" applyFont="1" applyFill="1" applyBorder="1" applyAlignment="1" applyProtection="1">
      <alignment horizontal="center" vertical="center"/>
      <protection hidden="1"/>
    </xf>
    <xf numFmtId="9" fontId="28" fillId="4" borderId="21" xfId="0" applyNumberFormat="1" applyFont="1" applyFill="1" applyBorder="1" applyAlignment="1" applyProtection="1">
      <alignment horizontal="center" vertical="center"/>
      <protection hidden="1"/>
    </xf>
    <xf numFmtId="164" fontId="28" fillId="4" borderId="22" xfId="9" applyFont="1" applyFill="1" applyBorder="1" applyAlignment="1" applyProtection="1">
      <alignment horizontal="center" vertical="center"/>
      <protection hidden="1"/>
    </xf>
    <xf numFmtId="165" fontId="28" fillId="4" borderId="19" xfId="0" applyNumberFormat="1" applyFont="1" applyFill="1" applyBorder="1" applyAlignment="1" applyProtection="1">
      <alignment horizontal="center" vertical="center"/>
      <protection hidden="1"/>
    </xf>
    <xf numFmtId="165" fontId="28" fillId="4" borderId="22" xfId="0" applyNumberFormat="1" applyFont="1" applyFill="1" applyBorder="1" applyAlignment="1" applyProtection="1">
      <alignment horizontal="center" vertical="center"/>
      <protection hidden="1"/>
    </xf>
    <xf numFmtId="4" fontId="28" fillId="4" borderId="20" xfId="0" applyNumberFormat="1" applyFont="1" applyFill="1" applyBorder="1" applyAlignment="1" applyProtection="1">
      <alignment horizontal="center" vertical="center"/>
      <protection hidden="1"/>
    </xf>
    <xf numFmtId="39" fontId="25" fillId="0" borderId="29" xfId="0" applyNumberFormat="1" applyFont="1" applyFill="1" applyBorder="1" applyAlignment="1" applyProtection="1">
      <alignment vertical="center"/>
      <protection hidden="1"/>
    </xf>
    <xf numFmtId="166" fontId="28" fillId="0" borderId="42" xfId="0" applyNumberFormat="1" applyFont="1" applyFill="1" applyBorder="1" applyAlignment="1" applyProtection="1">
      <alignment horizontal="right" vertical="center"/>
      <protection hidden="1"/>
    </xf>
    <xf numFmtId="167" fontId="28" fillId="0" borderId="38" xfId="10" applyNumberFormat="1" applyFont="1" applyFill="1" applyBorder="1" applyAlignment="1" applyProtection="1">
      <alignment horizontal="center" vertical="center"/>
      <protection hidden="1"/>
    </xf>
    <xf numFmtId="167" fontId="28" fillId="0" borderId="39" xfId="10" applyNumberFormat="1" applyFont="1" applyFill="1" applyBorder="1" applyAlignment="1" applyProtection="1">
      <alignment horizontal="center" vertical="center"/>
      <protection hidden="1"/>
    </xf>
    <xf numFmtId="10" fontId="25" fillId="0" borderId="28" xfId="8" applyNumberFormat="1" applyFont="1" applyFill="1" applyBorder="1" applyAlignment="1" applyProtection="1">
      <alignment vertical="center"/>
      <protection hidden="1"/>
    </xf>
    <xf numFmtId="164" fontId="25" fillId="0" borderId="28" xfId="9" applyFont="1" applyFill="1" applyBorder="1" applyAlignment="1" applyProtection="1">
      <alignment vertical="center"/>
      <protection hidden="1"/>
    </xf>
    <xf numFmtId="167" fontId="25" fillId="0" borderId="28" xfId="10" applyNumberFormat="1" applyFont="1" applyFill="1" applyBorder="1" applyAlignment="1" applyProtection="1">
      <alignment horizontal="center" vertical="center"/>
      <protection hidden="1"/>
    </xf>
    <xf numFmtId="9" fontId="28" fillId="0" borderId="78" xfId="0" applyNumberFormat="1" applyFont="1" applyFill="1" applyBorder="1" applyAlignment="1" applyProtection="1">
      <alignment horizontal="right" vertical="center"/>
      <protection hidden="1"/>
    </xf>
    <xf numFmtId="164" fontId="25" fillId="0" borderId="79" xfId="9" applyFont="1" applyFill="1" applyBorder="1" applyAlignment="1" applyProtection="1">
      <alignment horizontal="right" vertical="center"/>
      <protection hidden="1"/>
    </xf>
    <xf numFmtId="9" fontId="28" fillId="0" borderId="79" xfId="0" applyNumberFormat="1" applyFont="1" applyFill="1" applyBorder="1" applyAlignment="1" applyProtection="1">
      <alignment horizontal="right" vertical="center"/>
      <protection hidden="1"/>
    </xf>
    <xf numFmtId="4" fontId="28" fillId="0" borderId="79" xfId="0" applyNumberFormat="1" applyFont="1" applyFill="1" applyBorder="1" applyAlignment="1" applyProtection="1">
      <alignment horizontal="right" vertical="center"/>
      <protection hidden="1"/>
    </xf>
    <xf numFmtId="4" fontId="28" fillId="0" borderId="80" xfId="0" applyNumberFormat="1" applyFont="1" applyFill="1" applyBorder="1" applyAlignment="1" applyProtection="1">
      <alignment horizontal="right" vertical="center"/>
      <protection hidden="1"/>
    </xf>
    <xf numFmtId="10" fontId="25" fillId="0" borderId="51" xfId="8" applyNumberFormat="1" applyFont="1" applyFill="1" applyBorder="1" applyAlignment="1" applyProtection="1">
      <alignment vertical="center"/>
      <protection hidden="1"/>
    </xf>
    <xf numFmtId="164" fontId="25" fillId="0" borderId="29" xfId="9" applyFont="1" applyFill="1" applyBorder="1" applyAlignment="1" applyProtection="1">
      <alignment vertical="center"/>
      <protection hidden="1"/>
    </xf>
    <xf numFmtId="167" fontId="25" fillId="0" borderId="51" xfId="10" applyNumberFormat="1" applyFont="1" applyFill="1" applyBorder="1" applyAlignment="1" applyProtection="1">
      <alignment horizontal="center" vertical="center"/>
      <protection hidden="1"/>
    </xf>
    <xf numFmtId="167" fontId="25" fillId="0" borderId="29" xfId="10" applyNumberFormat="1" applyFont="1" applyFill="1" applyBorder="1" applyAlignment="1" applyProtection="1">
      <alignment horizontal="center" vertical="center"/>
      <protection hidden="1"/>
    </xf>
    <xf numFmtId="10" fontId="28" fillId="0" borderId="18" xfId="8" applyNumberFormat="1" applyFont="1" applyFill="1" applyBorder="1" applyAlignment="1" applyProtection="1">
      <alignment vertical="center"/>
      <protection hidden="1"/>
    </xf>
    <xf numFmtId="164" fontId="25" fillId="0" borderId="19" xfId="9" applyFont="1" applyFill="1" applyBorder="1" applyAlignment="1" applyProtection="1">
      <alignment vertical="center"/>
      <protection hidden="1"/>
    </xf>
    <xf numFmtId="10" fontId="28" fillId="0" borderId="19" xfId="8" applyNumberFormat="1" applyFont="1" applyFill="1" applyBorder="1" applyAlignment="1" applyProtection="1">
      <alignment vertical="center"/>
      <protection hidden="1"/>
    </xf>
    <xf numFmtId="167" fontId="25" fillId="0" borderId="19" xfId="10" applyNumberFormat="1" applyFont="1" applyFill="1" applyBorder="1" applyAlignment="1" applyProtection="1">
      <alignment horizontal="center" vertical="center"/>
      <protection hidden="1"/>
    </xf>
    <xf numFmtId="167" fontId="28" fillId="0" borderId="19" xfId="10" applyNumberFormat="1" applyFont="1" applyFill="1" applyBorder="1" applyAlignment="1" applyProtection="1">
      <alignment vertical="center"/>
      <protection hidden="1"/>
    </xf>
    <xf numFmtId="167" fontId="28" fillId="0" borderId="20" xfId="10" applyNumberFormat="1" applyFont="1" applyFill="1" applyBorder="1" applyAlignment="1" applyProtection="1">
      <alignment vertical="center"/>
      <protection hidden="1"/>
    </xf>
    <xf numFmtId="0" fontId="11" fillId="4" borderId="7" xfId="3" applyFont="1" applyFill="1" applyBorder="1" applyAlignment="1" applyProtection="1">
      <alignment horizontal="center" vertical="center" wrapText="1"/>
      <protection hidden="1"/>
    </xf>
    <xf numFmtId="0" fontId="11" fillId="4" borderId="81" xfId="3" applyFont="1" applyFill="1" applyBorder="1" applyAlignment="1" applyProtection="1">
      <alignment horizontal="center" vertical="center" wrapText="1"/>
      <protection hidden="1"/>
    </xf>
    <xf numFmtId="0" fontId="11" fillId="4" borderId="9" xfId="3" applyFont="1" applyFill="1" applyBorder="1" applyAlignment="1" applyProtection="1">
      <alignment horizontal="center" vertical="center" wrapText="1"/>
      <protection hidden="1"/>
    </xf>
    <xf numFmtId="0" fontId="11" fillId="4" borderId="60" xfId="3" applyFont="1" applyFill="1" applyBorder="1" applyAlignment="1" applyProtection="1">
      <alignment horizontal="center" vertical="center" wrapText="1"/>
      <protection hidden="1"/>
    </xf>
    <xf numFmtId="0" fontId="11" fillId="4" borderId="0" xfId="3" applyFont="1" applyFill="1" applyBorder="1" applyAlignment="1" applyProtection="1">
      <alignment horizontal="center" vertical="center" wrapText="1"/>
      <protection hidden="1"/>
    </xf>
    <xf numFmtId="0" fontId="11" fillId="4" borderId="8" xfId="3" applyFont="1" applyFill="1" applyBorder="1" applyAlignment="1" applyProtection="1">
      <alignment horizontal="center" vertical="center" wrapText="1"/>
      <protection hidden="1"/>
    </xf>
    <xf numFmtId="0" fontId="11" fillId="4" borderId="66" xfId="3" applyFont="1" applyFill="1" applyBorder="1" applyAlignment="1" applyProtection="1">
      <alignment horizontal="center" vertical="center" wrapText="1"/>
      <protection hidden="1"/>
    </xf>
    <xf numFmtId="0" fontId="11" fillId="4" borderId="67" xfId="3" applyFont="1" applyFill="1" applyBorder="1" applyAlignment="1" applyProtection="1">
      <alignment horizontal="center" vertical="center" wrapText="1"/>
      <protection hidden="1"/>
    </xf>
    <xf numFmtId="0" fontId="11" fillId="4" borderId="68" xfId="3" applyFont="1" applyFill="1" applyBorder="1" applyAlignment="1" applyProtection="1">
      <alignment horizontal="center" vertical="center" wrapText="1"/>
      <protection hidden="1"/>
    </xf>
    <xf numFmtId="39" fontId="11" fillId="3" borderId="5" xfId="0" applyFont="1" applyFill="1" applyBorder="1" applyAlignment="1" applyProtection="1">
      <alignment horizontal="center" vertical="center"/>
      <protection hidden="1"/>
    </xf>
    <xf numFmtId="39" fontId="11" fillId="3" borderId="2" xfId="0" applyFont="1" applyFill="1" applyBorder="1" applyAlignment="1" applyProtection="1">
      <alignment horizontal="center" vertical="center"/>
      <protection hidden="1"/>
    </xf>
    <xf numFmtId="39" fontId="11" fillId="3" borderId="59" xfId="0" applyFont="1" applyFill="1" applyBorder="1" applyAlignment="1" applyProtection="1">
      <alignment horizontal="center" vertical="center"/>
      <protection hidden="1"/>
    </xf>
    <xf numFmtId="164" fontId="12" fillId="4" borderId="47" xfId="10" applyFont="1" applyFill="1" applyBorder="1" applyAlignment="1" applyProtection="1">
      <alignment horizontal="center" vertical="center"/>
      <protection hidden="1"/>
    </xf>
    <xf numFmtId="164" fontId="12" fillId="4" borderId="48" xfId="10" applyFont="1" applyFill="1" applyBorder="1" applyAlignment="1" applyProtection="1">
      <alignment horizontal="center" vertical="center"/>
      <protection hidden="1"/>
    </xf>
    <xf numFmtId="164" fontId="12" fillId="4" borderId="27" xfId="10" applyFont="1" applyFill="1" applyBorder="1" applyAlignment="1" applyProtection="1">
      <alignment horizontal="center" vertical="center"/>
      <protection hidden="1"/>
    </xf>
    <xf numFmtId="164" fontId="12" fillId="4" borderId="26" xfId="10" applyFont="1" applyFill="1" applyBorder="1" applyAlignment="1" applyProtection="1">
      <alignment horizontal="center" vertical="center"/>
      <protection hidden="1"/>
    </xf>
    <xf numFmtId="164" fontId="17" fillId="4" borderId="22" xfId="10" applyFont="1" applyFill="1" applyBorder="1" applyAlignment="1" applyProtection="1">
      <alignment horizontal="center" vertical="center" wrapText="1"/>
      <protection hidden="1"/>
    </xf>
    <xf numFmtId="164" fontId="17" fillId="4" borderId="21" xfId="10" applyFont="1" applyFill="1" applyBorder="1" applyAlignment="1" applyProtection="1">
      <alignment horizontal="center" vertical="center" wrapText="1"/>
      <protection hidden="1"/>
    </xf>
    <xf numFmtId="39" fontId="11" fillId="3" borderId="70" xfId="0" applyFont="1" applyFill="1" applyBorder="1" applyAlignment="1" applyProtection="1">
      <alignment horizontal="center" vertical="center"/>
      <protection hidden="1"/>
    </xf>
    <xf numFmtId="39" fontId="11" fillId="3" borderId="36" xfId="0" applyFont="1" applyFill="1" applyBorder="1" applyAlignment="1" applyProtection="1">
      <alignment horizontal="center" vertical="center"/>
      <protection hidden="1"/>
    </xf>
    <xf numFmtId="39" fontId="11" fillId="3" borderId="65" xfId="0" applyFont="1" applyFill="1" applyBorder="1" applyAlignment="1" applyProtection="1">
      <alignment horizontal="center" vertical="center"/>
      <protection hidden="1"/>
    </xf>
    <xf numFmtId="39" fontId="9" fillId="2" borderId="0" xfId="2" applyNumberFormat="1" applyFont="1" applyFill="1" applyBorder="1" applyAlignment="1" applyProtection="1">
      <alignment horizontal="left"/>
    </xf>
    <xf numFmtId="164" fontId="15" fillId="3" borderId="5" xfId="10" applyFont="1" applyFill="1" applyBorder="1" applyAlignment="1" applyProtection="1">
      <alignment horizontal="center" vertical="center"/>
      <protection hidden="1"/>
    </xf>
    <xf numFmtId="164" fontId="15" fillId="3" borderId="2" xfId="10" applyFont="1" applyFill="1" applyBorder="1" applyAlignment="1" applyProtection="1">
      <alignment horizontal="center" vertical="center"/>
      <protection hidden="1"/>
    </xf>
    <xf numFmtId="164" fontId="15" fillId="3" borderId="59" xfId="10" applyFont="1" applyFill="1" applyBorder="1" applyAlignment="1" applyProtection="1">
      <alignment horizontal="center" vertical="center"/>
      <protection hidden="1"/>
    </xf>
    <xf numFmtId="164" fontId="17" fillId="3" borderId="5" xfId="10" applyFont="1" applyFill="1" applyBorder="1" applyAlignment="1" applyProtection="1">
      <alignment horizontal="center" vertical="center"/>
      <protection hidden="1"/>
    </xf>
    <xf numFmtId="164" fontId="17" fillId="3" borderId="2" xfId="10" applyFont="1" applyFill="1" applyBorder="1" applyAlignment="1" applyProtection="1">
      <alignment horizontal="center" vertical="center"/>
      <protection hidden="1"/>
    </xf>
    <xf numFmtId="164" fontId="17" fillId="3" borderId="59" xfId="10" applyFont="1" applyFill="1" applyBorder="1" applyAlignment="1" applyProtection="1">
      <alignment horizontal="center" vertical="center"/>
      <protection hidden="1"/>
    </xf>
    <xf numFmtId="39" fontId="28" fillId="0" borderId="51" xfId="0" applyNumberFormat="1" applyFont="1" applyFill="1" applyBorder="1" applyAlignment="1" applyProtection="1">
      <alignment horizontal="center" vertical="center"/>
      <protection hidden="1"/>
    </xf>
    <xf numFmtId="39" fontId="28" fillId="0" borderId="28" xfId="0" applyNumberFormat="1" applyFont="1" applyFill="1" applyBorder="1" applyAlignment="1" applyProtection="1">
      <alignment horizontal="center" vertical="center" wrapText="1"/>
      <protection hidden="1"/>
    </xf>
    <xf numFmtId="10" fontId="28" fillId="0" borderId="28" xfId="7" applyNumberFormat="1" applyFont="1" applyFill="1" applyBorder="1" applyAlignment="1" applyProtection="1">
      <alignment horizontal="center" vertical="center"/>
      <protection hidden="1"/>
    </xf>
    <xf numFmtId="166" fontId="28" fillId="0" borderId="29" xfId="0" applyNumberFormat="1" applyFont="1" applyFill="1" applyBorder="1" applyAlignment="1" applyProtection="1">
      <alignment horizontal="center" vertical="center"/>
      <protection hidden="1"/>
    </xf>
    <xf numFmtId="39" fontId="28" fillId="0" borderId="52" xfId="2" applyNumberFormat="1" applyFont="1" applyFill="1" applyBorder="1" applyAlignment="1" applyProtection="1">
      <alignment horizontal="center" vertical="center"/>
      <protection hidden="1"/>
    </xf>
    <xf numFmtId="39" fontId="28" fillId="0" borderId="45" xfId="2" applyNumberFormat="1" applyFont="1" applyFill="1" applyBorder="1" applyAlignment="1" applyProtection="1">
      <alignment horizontal="center" vertical="center"/>
      <protection hidden="1"/>
    </xf>
    <xf numFmtId="39" fontId="28" fillId="0" borderId="49" xfId="2" applyNumberFormat="1" applyFont="1" applyFill="1" applyBorder="1" applyAlignment="1" applyProtection="1">
      <alignment horizontal="center" vertical="center" wrapText="1"/>
      <protection hidden="1"/>
    </xf>
    <xf numFmtId="39" fontId="28" fillId="0" borderId="50" xfId="2" applyNumberFormat="1" applyFont="1" applyFill="1" applyBorder="1" applyAlignment="1" applyProtection="1">
      <alignment horizontal="center" vertical="center" wrapText="1"/>
      <protection hidden="1"/>
    </xf>
    <xf numFmtId="39" fontId="28" fillId="0" borderId="37" xfId="2" applyNumberFormat="1" applyFont="1" applyFill="1" applyBorder="1" applyAlignment="1" applyProtection="1">
      <alignment horizontal="center" vertical="center" wrapText="1"/>
      <protection hidden="1"/>
    </xf>
    <xf numFmtId="39" fontId="28" fillId="4" borderId="42" xfId="0" applyNumberFormat="1" applyFont="1" applyFill="1" applyBorder="1" applyAlignment="1" applyProtection="1">
      <alignment horizontal="center" vertical="center"/>
      <protection hidden="1"/>
    </xf>
    <xf numFmtId="166" fontId="28" fillId="0" borderId="29" xfId="9" applyNumberFormat="1" applyFont="1" applyFill="1" applyBorder="1" applyAlignment="1" applyProtection="1">
      <alignment horizontal="center" vertical="center" wrapText="1"/>
      <protection hidden="1"/>
    </xf>
    <xf numFmtId="0" fontId="28" fillId="0" borderId="28" xfId="7" applyNumberFormat="1" applyFont="1" applyFill="1" applyBorder="1" applyAlignment="1" applyProtection="1">
      <alignment horizontal="center" vertical="center"/>
      <protection hidden="1"/>
    </xf>
    <xf numFmtId="39" fontId="28" fillId="4" borderId="47" xfId="0" applyNumberFormat="1" applyFont="1" applyFill="1" applyBorder="1" applyAlignment="1" applyProtection="1">
      <alignment horizontal="center" vertical="center"/>
      <protection hidden="1"/>
    </xf>
    <xf numFmtId="39" fontId="28" fillId="4" borderId="48" xfId="0" applyNumberFormat="1" applyFont="1" applyFill="1" applyBorder="1" applyAlignment="1" applyProtection="1">
      <alignment horizontal="center" vertical="center"/>
      <protection hidden="1"/>
    </xf>
    <xf numFmtId="39" fontId="28" fillId="4" borderId="41" xfId="0" applyNumberFormat="1" applyFont="1" applyFill="1" applyBorder="1" applyAlignment="1" applyProtection="1">
      <alignment horizontal="center" vertical="center"/>
      <protection hidden="1"/>
    </xf>
    <xf numFmtId="39" fontId="28" fillId="4" borderId="43" xfId="0" applyNumberFormat="1" applyFont="1" applyFill="1" applyBorder="1" applyAlignment="1" applyProtection="1">
      <alignment horizontal="center" vertical="center"/>
      <protection hidden="1"/>
    </xf>
    <xf numFmtId="39" fontId="28" fillId="0" borderId="53" xfId="2" applyNumberFormat="1" applyFont="1" applyFill="1" applyBorder="1" applyAlignment="1" applyProtection="1">
      <alignment horizontal="center" vertical="center"/>
      <protection hidden="1"/>
    </xf>
    <xf numFmtId="39" fontId="28" fillId="0" borderId="44" xfId="2" applyNumberFormat="1" applyFont="1" applyFill="1" applyBorder="1" applyAlignment="1" applyProtection="1">
      <alignment horizontal="center" vertical="center"/>
      <protection hidden="1"/>
    </xf>
    <xf numFmtId="10" fontId="28" fillId="0" borderId="28" xfId="0" applyNumberFormat="1" applyFont="1" applyFill="1" applyBorder="1" applyAlignment="1" applyProtection="1">
      <alignment horizontal="center" vertical="center"/>
      <protection hidden="1"/>
    </xf>
    <xf numFmtId="39" fontId="28" fillId="0" borderId="28" xfId="0" applyNumberFormat="1" applyFont="1" applyFill="1" applyBorder="1" applyAlignment="1" applyProtection="1">
      <alignment horizontal="center" vertical="center"/>
      <protection hidden="1"/>
    </xf>
  </cellXfs>
  <cellStyles count="13">
    <cellStyle name="0,0_x000d__x000a_NA_x000d__x000a_" xfId="1"/>
    <cellStyle name="Excel Built-in Normal" xfId="2"/>
    <cellStyle name="Moeda" xfId="12" builtinId="4"/>
    <cellStyle name="Normal" xfId="0" builtinId="0"/>
    <cellStyle name="Normal 2" xfId="3"/>
    <cellStyle name="Normal 2 2 2" xfId="4"/>
    <cellStyle name="Normal 2_ORÇ" xfId="5"/>
    <cellStyle name="Normal 3" xfId="11"/>
    <cellStyle name="Normal_#" xfId="6"/>
    <cellStyle name="Porcentagem" xfId="7" builtinId="5"/>
    <cellStyle name="Porcentagem 2" xfId="8"/>
    <cellStyle name="Separador de milhares 2" xfId="10"/>
    <cellStyle name="Vírgula" xfId="9" builtinId="3"/>
  </cellStyles>
  <dxfs count="23">
    <dxf>
      <fill>
        <patternFill>
          <bgColor theme="1" tint="0.499984740745262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27"/>
  <sheetViews>
    <sheetView tabSelected="1" view="pageBreakPreview" topLeftCell="B206" zoomScale="70" zoomScaleNormal="64" zoomScaleSheetLayoutView="70" workbookViewId="0">
      <selection activeCell="B229" sqref="B229"/>
    </sheetView>
  </sheetViews>
  <sheetFormatPr defaultRowHeight="20.100000000000001" customHeight="1" x14ac:dyDescent="0.15"/>
  <cols>
    <col min="1" max="1" width="8.5" style="3" customWidth="1"/>
    <col min="2" max="2" width="94.25" style="2" bestFit="1" customWidth="1"/>
    <col min="3" max="3" width="19.375" style="2" customWidth="1"/>
    <col min="4" max="4" width="6.375" style="3" bestFit="1" customWidth="1"/>
    <col min="5" max="5" width="11.125" style="4" bestFit="1" customWidth="1"/>
    <col min="6" max="6" width="15.375" style="5" customWidth="1"/>
    <col min="7" max="7" width="15" style="4" customWidth="1"/>
    <col min="8" max="8" width="15.5" style="6" customWidth="1"/>
    <col min="9" max="9" width="12.625" style="7" customWidth="1"/>
    <col min="10" max="10" width="14" style="5" customWidth="1"/>
    <col min="11" max="11" width="14.25" style="5" customWidth="1"/>
    <col min="12" max="12" width="14.25" style="6" customWidth="1"/>
    <col min="13" max="13" width="10" style="8" customWidth="1"/>
    <col min="14" max="14" width="4.375" style="3" customWidth="1"/>
    <col min="15" max="15" width="9.75" style="8" bestFit="1" customWidth="1"/>
    <col min="16" max="16384" width="9" style="8"/>
  </cols>
  <sheetData>
    <row r="1" spans="1:14" ht="20.100000000000001" customHeight="1" x14ac:dyDescent="0.15">
      <c r="A1" s="1" t="s">
        <v>60</v>
      </c>
    </row>
    <row r="2" spans="1:14" ht="20.100000000000001" customHeight="1" x14ac:dyDescent="0.15">
      <c r="A2" s="1" t="s">
        <v>58</v>
      </c>
    </row>
    <row r="3" spans="1:14" ht="20.100000000000001" customHeight="1" x14ac:dyDescent="0.15">
      <c r="A3" s="1" t="s">
        <v>327</v>
      </c>
    </row>
    <row r="4" spans="1:14" ht="20.100000000000001" customHeight="1" x14ac:dyDescent="0.15">
      <c r="A4" s="1"/>
    </row>
    <row r="5" spans="1:14" s="151" customFormat="1" ht="16.5" customHeight="1" thickBot="1" x14ac:dyDescent="0.35">
      <c r="A5" s="445" t="s">
        <v>326</v>
      </c>
      <c r="B5" s="445"/>
      <c r="C5" s="445"/>
      <c r="D5" s="445"/>
      <c r="E5" s="445"/>
      <c r="F5" s="445"/>
      <c r="G5" s="445"/>
      <c r="H5" s="150"/>
    </row>
    <row r="6" spans="1:14" s="35" customFormat="1" ht="77.25" customHeight="1" thickBot="1" x14ac:dyDescent="0.2">
      <c r="A6" s="285" t="s">
        <v>13</v>
      </c>
      <c r="B6" s="257" t="s">
        <v>29</v>
      </c>
      <c r="C6" s="258"/>
      <c r="D6" s="257" t="s">
        <v>30</v>
      </c>
      <c r="E6" s="259" t="s">
        <v>31</v>
      </c>
      <c r="F6" s="260" t="s">
        <v>61</v>
      </c>
      <c r="G6" s="261" t="s">
        <v>63</v>
      </c>
      <c r="H6" s="262" t="s">
        <v>66</v>
      </c>
      <c r="I6" s="263" t="s">
        <v>65</v>
      </c>
      <c r="J6" s="260" t="s">
        <v>62</v>
      </c>
      <c r="K6" s="264" t="s">
        <v>64</v>
      </c>
      <c r="L6" s="265" t="s">
        <v>67</v>
      </c>
      <c r="N6" s="9"/>
    </row>
    <row r="7" spans="1:14" s="11" customFormat="1" ht="20.100000000000001" customHeight="1" thickBot="1" x14ac:dyDescent="0.2">
      <c r="A7" s="286">
        <v>1</v>
      </c>
      <c r="B7" s="299" t="s">
        <v>50</v>
      </c>
      <c r="C7" s="267"/>
      <c r="D7" s="255"/>
      <c r="E7" s="268"/>
      <c r="F7" s="269"/>
      <c r="G7" s="233"/>
      <c r="H7" s="270">
        <f>SUM(G8:G14)</f>
        <v>10088.549999999999</v>
      </c>
      <c r="I7" s="243"/>
      <c r="J7" s="251"/>
      <c r="K7" s="237"/>
      <c r="L7" s="245">
        <f>SUM(K8:K13)</f>
        <v>0</v>
      </c>
      <c r="M7" s="10"/>
      <c r="N7" s="196"/>
    </row>
    <row r="8" spans="1:14" s="11" customFormat="1" ht="20.100000000000001" customHeight="1" x14ac:dyDescent="0.15">
      <c r="A8" s="223" t="s">
        <v>4</v>
      </c>
      <c r="B8" s="300" t="s">
        <v>371</v>
      </c>
      <c r="C8" s="173" t="s">
        <v>572</v>
      </c>
      <c r="D8" s="108" t="s">
        <v>33</v>
      </c>
      <c r="E8" s="169">
        <v>352.5</v>
      </c>
      <c r="F8" s="109">
        <v>11.6</v>
      </c>
      <c r="G8" s="171">
        <f t="shared" ref="G8:G13" si="0">F8*E8</f>
        <v>4089</v>
      </c>
      <c r="H8" s="193"/>
      <c r="I8" s="34">
        <f>IF(J8="",0,(J8/F8-1))</f>
        <v>0</v>
      </c>
      <c r="J8" s="33"/>
      <c r="K8" s="30">
        <f>E8*J8</f>
        <v>0</v>
      </c>
      <c r="L8" s="433"/>
      <c r="M8" s="10"/>
      <c r="N8" s="12"/>
    </row>
    <row r="9" spans="1:14" s="11" customFormat="1" ht="20.100000000000001" customHeight="1" x14ac:dyDescent="0.15">
      <c r="A9" s="223" t="s">
        <v>5</v>
      </c>
      <c r="B9" s="300" t="s">
        <v>166</v>
      </c>
      <c r="C9" s="173" t="s">
        <v>572</v>
      </c>
      <c r="D9" s="108" t="s">
        <v>33</v>
      </c>
      <c r="E9" s="169">
        <v>352.5</v>
      </c>
      <c r="F9" s="109">
        <v>4.5</v>
      </c>
      <c r="G9" s="171">
        <f t="shared" si="0"/>
        <v>1586.25</v>
      </c>
      <c r="H9" s="193"/>
      <c r="I9" s="34">
        <f t="shared" ref="I9:I13" si="1">IF(J9="",0,(J9/F9-1))</f>
        <v>0</v>
      </c>
      <c r="J9" s="33"/>
      <c r="K9" s="30">
        <f t="shared" ref="K9:K13" si="2">E9*J9</f>
        <v>0</v>
      </c>
      <c r="L9" s="434"/>
      <c r="M9" s="10"/>
      <c r="N9" s="12"/>
    </row>
    <row r="10" spans="1:14" s="11" customFormat="1" ht="20.100000000000001" customHeight="1" x14ac:dyDescent="0.15">
      <c r="A10" s="223" t="s">
        <v>6</v>
      </c>
      <c r="B10" s="300" t="s">
        <v>181</v>
      </c>
      <c r="C10" s="173" t="s">
        <v>572</v>
      </c>
      <c r="D10" s="108" t="s">
        <v>33</v>
      </c>
      <c r="E10" s="169">
        <v>352.5</v>
      </c>
      <c r="F10" s="109">
        <v>5.8</v>
      </c>
      <c r="G10" s="171">
        <f t="shared" si="0"/>
        <v>2044.5</v>
      </c>
      <c r="H10" s="193"/>
      <c r="I10" s="34">
        <f t="shared" si="1"/>
        <v>0</v>
      </c>
      <c r="J10" s="33"/>
      <c r="K10" s="30">
        <f t="shared" si="2"/>
        <v>0</v>
      </c>
      <c r="L10" s="434"/>
      <c r="M10" s="10"/>
      <c r="N10" s="12"/>
    </row>
    <row r="11" spans="1:14" s="11" customFormat="1" ht="20.100000000000001" customHeight="1" x14ac:dyDescent="0.15">
      <c r="A11" s="223" t="s">
        <v>167</v>
      </c>
      <c r="B11" s="300" t="s">
        <v>182</v>
      </c>
      <c r="C11" s="173" t="s">
        <v>572</v>
      </c>
      <c r="D11" s="108" t="s">
        <v>33</v>
      </c>
      <c r="E11" s="169">
        <v>352.5</v>
      </c>
      <c r="F11" s="109">
        <v>2.3199999999999998</v>
      </c>
      <c r="G11" s="171">
        <f t="shared" si="0"/>
        <v>817.8</v>
      </c>
      <c r="H11" s="193"/>
      <c r="I11" s="34">
        <f t="shared" si="1"/>
        <v>0</v>
      </c>
      <c r="J11" s="33"/>
      <c r="K11" s="30">
        <f t="shared" si="2"/>
        <v>0</v>
      </c>
      <c r="L11" s="434"/>
      <c r="M11" s="10"/>
      <c r="N11" s="12"/>
    </row>
    <row r="12" spans="1:14" s="11" customFormat="1" ht="20.100000000000001" customHeight="1" x14ac:dyDescent="0.15">
      <c r="A12" s="223" t="s">
        <v>168</v>
      </c>
      <c r="B12" s="300" t="s">
        <v>421</v>
      </c>
      <c r="C12" s="173" t="s">
        <v>572</v>
      </c>
      <c r="D12" s="108" t="s">
        <v>33</v>
      </c>
      <c r="E12" s="169">
        <v>352.5</v>
      </c>
      <c r="F12" s="109">
        <v>1.1499999999999999</v>
      </c>
      <c r="G12" s="171">
        <f t="shared" si="0"/>
        <v>405.37499999999994</v>
      </c>
      <c r="H12" s="193"/>
      <c r="I12" s="34">
        <f t="shared" si="1"/>
        <v>0</v>
      </c>
      <c r="J12" s="33"/>
      <c r="K12" s="30">
        <f t="shared" si="2"/>
        <v>0</v>
      </c>
      <c r="L12" s="434"/>
      <c r="M12" s="10"/>
      <c r="N12" s="12"/>
    </row>
    <row r="13" spans="1:14" s="11" customFormat="1" ht="20.100000000000001" customHeight="1" x14ac:dyDescent="0.15">
      <c r="A13" s="223" t="s">
        <v>321</v>
      </c>
      <c r="B13" s="300" t="s">
        <v>77</v>
      </c>
      <c r="C13" s="173" t="s">
        <v>572</v>
      </c>
      <c r="D13" s="108" t="s">
        <v>33</v>
      </c>
      <c r="E13" s="169">
        <v>352.5</v>
      </c>
      <c r="F13" s="109">
        <v>3.25</v>
      </c>
      <c r="G13" s="171">
        <f t="shared" si="0"/>
        <v>1145.625</v>
      </c>
      <c r="H13" s="193"/>
      <c r="I13" s="34">
        <f t="shared" si="1"/>
        <v>0</v>
      </c>
      <c r="J13" s="33"/>
      <c r="K13" s="30">
        <f t="shared" si="2"/>
        <v>0</v>
      </c>
      <c r="L13" s="434"/>
      <c r="M13" s="10"/>
      <c r="N13" s="12"/>
    </row>
    <row r="14" spans="1:14" s="11" customFormat="1" ht="15" customHeight="1" thickBot="1" x14ac:dyDescent="0.2">
      <c r="A14" s="287"/>
      <c r="B14" s="301"/>
      <c r="C14" s="266"/>
      <c r="D14" s="152"/>
      <c r="E14" s="153"/>
      <c r="F14" s="212"/>
      <c r="G14" s="29"/>
      <c r="H14" s="193"/>
      <c r="I14" s="34"/>
      <c r="J14" s="213"/>
      <c r="K14" s="30"/>
      <c r="L14" s="435"/>
      <c r="M14" s="10"/>
      <c r="N14" s="12"/>
    </row>
    <row r="15" spans="1:14" ht="20.100000000000001" customHeight="1" thickBot="1" x14ac:dyDescent="0.2">
      <c r="A15" s="288">
        <v>2</v>
      </c>
      <c r="B15" s="302" t="s">
        <v>32</v>
      </c>
      <c r="C15" s="271"/>
      <c r="D15" s="255"/>
      <c r="E15" s="256"/>
      <c r="F15" s="253"/>
      <c r="G15" s="233"/>
      <c r="H15" s="242">
        <f>SUM(G16:G31)</f>
        <v>36833.828800000003</v>
      </c>
      <c r="I15" s="272"/>
      <c r="J15" s="253"/>
      <c r="K15" s="237"/>
      <c r="L15" s="245">
        <f>SUM(K16:K31)</f>
        <v>0</v>
      </c>
      <c r="N15" s="196"/>
    </row>
    <row r="16" spans="1:14" ht="35.25" customHeight="1" x14ac:dyDescent="0.15">
      <c r="A16" s="289" t="s">
        <v>178</v>
      </c>
      <c r="B16" s="303" t="s">
        <v>183</v>
      </c>
      <c r="C16" s="173" t="s">
        <v>184</v>
      </c>
      <c r="D16" s="108" t="s">
        <v>33</v>
      </c>
      <c r="E16" s="169">
        <v>475.8</v>
      </c>
      <c r="F16" s="109">
        <v>3.19</v>
      </c>
      <c r="G16" s="171">
        <f>F16*E16</f>
        <v>1517.8019999999999</v>
      </c>
      <c r="H16" s="206"/>
      <c r="I16" s="34">
        <f t="shared" ref="I16:I31" si="3">IF(J16="",0,(J16/F16-1))</f>
        <v>0</v>
      </c>
      <c r="J16" s="33"/>
      <c r="K16" s="30">
        <f t="shared" ref="K16:K31" si="4">E16*J16</f>
        <v>0</v>
      </c>
      <c r="L16" s="433"/>
    </row>
    <row r="17" spans="1:14" ht="20.100000000000001" customHeight="1" x14ac:dyDescent="0.15">
      <c r="A17" s="289" t="s">
        <v>252</v>
      </c>
      <c r="B17" s="304" t="s">
        <v>251</v>
      </c>
      <c r="C17" s="179" t="s">
        <v>546</v>
      </c>
      <c r="D17" s="111" t="s">
        <v>34</v>
      </c>
      <c r="E17" s="169">
        <v>1</v>
      </c>
      <c r="F17" s="194">
        <v>308.94</v>
      </c>
      <c r="G17" s="171">
        <f t="shared" ref="G17:G31" si="5">F17*E17</f>
        <v>308.94</v>
      </c>
      <c r="H17" s="206"/>
      <c r="I17" s="34">
        <f t="shared" si="3"/>
        <v>0</v>
      </c>
      <c r="J17" s="195"/>
      <c r="K17" s="30">
        <f t="shared" si="4"/>
        <v>0</v>
      </c>
      <c r="L17" s="434"/>
      <c r="N17" s="196"/>
    </row>
    <row r="18" spans="1:14" ht="20.100000000000001" customHeight="1" x14ac:dyDescent="0.15">
      <c r="A18" s="289" t="s">
        <v>253</v>
      </c>
      <c r="B18" s="304" t="s">
        <v>411</v>
      </c>
      <c r="C18" s="179" t="s">
        <v>412</v>
      </c>
      <c r="D18" s="111" t="s">
        <v>3</v>
      </c>
      <c r="E18" s="169">
        <v>30</v>
      </c>
      <c r="F18" s="194">
        <v>40.799999999999997</v>
      </c>
      <c r="G18" s="171">
        <f t="shared" si="5"/>
        <v>1224</v>
      </c>
      <c r="H18" s="206"/>
      <c r="I18" s="34">
        <f t="shared" si="3"/>
        <v>0</v>
      </c>
      <c r="J18" s="195"/>
      <c r="K18" s="30">
        <f t="shared" si="4"/>
        <v>0</v>
      </c>
      <c r="L18" s="434"/>
      <c r="N18" s="196"/>
    </row>
    <row r="19" spans="1:14" ht="20.100000000000001" customHeight="1" x14ac:dyDescent="0.15">
      <c r="A19" s="289" t="s">
        <v>257</v>
      </c>
      <c r="B19" s="305" t="s">
        <v>305</v>
      </c>
      <c r="C19" s="306"/>
      <c r="D19" s="307"/>
      <c r="E19" s="308"/>
      <c r="F19" s="308"/>
      <c r="G19" s="171">
        <f t="shared" si="5"/>
        <v>0</v>
      </c>
      <c r="H19" s="206"/>
      <c r="I19" s="34">
        <f t="shared" si="3"/>
        <v>0</v>
      </c>
      <c r="J19" s="33"/>
      <c r="K19" s="30">
        <f t="shared" si="4"/>
        <v>0</v>
      </c>
      <c r="L19" s="434"/>
    </row>
    <row r="20" spans="1:14" ht="33.75" customHeight="1" x14ac:dyDescent="0.15">
      <c r="A20" s="289" t="s">
        <v>378</v>
      </c>
      <c r="B20" s="305" t="s">
        <v>78</v>
      </c>
      <c r="C20" s="289" t="s">
        <v>169</v>
      </c>
      <c r="D20" s="309" t="s">
        <v>33</v>
      </c>
      <c r="E20" s="187">
        <v>95</v>
      </c>
      <c r="F20" s="187">
        <v>146.06</v>
      </c>
      <c r="G20" s="171">
        <f t="shared" si="5"/>
        <v>13875.7</v>
      </c>
      <c r="H20" s="206"/>
      <c r="I20" s="34">
        <f t="shared" si="3"/>
        <v>0</v>
      </c>
      <c r="J20" s="33"/>
      <c r="K20" s="30">
        <f t="shared" si="4"/>
        <v>0</v>
      </c>
      <c r="L20" s="434"/>
    </row>
    <row r="21" spans="1:14" s="131" customFormat="1" ht="21" customHeight="1" x14ac:dyDescent="0.15">
      <c r="A21" s="289" t="s">
        <v>379</v>
      </c>
      <c r="B21" s="305" t="s">
        <v>79</v>
      </c>
      <c r="C21" s="289" t="s">
        <v>503</v>
      </c>
      <c r="D21" s="309" t="s">
        <v>33</v>
      </c>
      <c r="E21" s="187">
        <v>18</v>
      </c>
      <c r="F21" s="187">
        <v>123.77</v>
      </c>
      <c r="G21" s="171">
        <f t="shared" si="5"/>
        <v>2227.86</v>
      </c>
      <c r="H21" s="210"/>
      <c r="I21" s="34">
        <f t="shared" si="3"/>
        <v>0</v>
      </c>
      <c r="J21" s="130"/>
      <c r="K21" s="30">
        <f t="shared" si="4"/>
        <v>0</v>
      </c>
      <c r="L21" s="434"/>
      <c r="N21" s="12"/>
    </row>
    <row r="22" spans="1:14" ht="19.5" customHeight="1" x14ac:dyDescent="0.15">
      <c r="A22" s="289" t="s">
        <v>380</v>
      </c>
      <c r="B22" s="300" t="s">
        <v>74</v>
      </c>
      <c r="C22" s="310" t="s">
        <v>249</v>
      </c>
      <c r="D22" s="311" t="s">
        <v>3</v>
      </c>
      <c r="E22" s="312">
        <v>102</v>
      </c>
      <c r="F22" s="312">
        <v>13.95</v>
      </c>
      <c r="G22" s="171">
        <f t="shared" si="5"/>
        <v>1422.8999999999999</v>
      </c>
      <c r="H22" s="206"/>
      <c r="I22" s="34">
        <f t="shared" si="3"/>
        <v>0</v>
      </c>
      <c r="J22" s="33"/>
      <c r="K22" s="30">
        <f t="shared" si="4"/>
        <v>0</v>
      </c>
      <c r="L22" s="434"/>
    </row>
    <row r="23" spans="1:14" ht="19.5" customHeight="1" x14ac:dyDescent="0.15">
      <c r="A23" s="289" t="s">
        <v>381</v>
      </c>
      <c r="B23" s="313" t="s">
        <v>72</v>
      </c>
      <c r="C23" s="314" t="s">
        <v>170</v>
      </c>
      <c r="D23" s="309" t="s">
        <v>33</v>
      </c>
      <c r="E23" s="187">
        <v>4.7</v>
      </c>
      <c r="F23" s="187">
        <v>234.02</v>
      </c>
      <c r="G23" s="171">
        <f t="shared" si="5"/>
        <v>1099.894</v>
      </c>
      <c r="H23" s="206"/>
      <c r="I23" s="34">
        <f t="shared" si="3"/>
        <v>0</v>
      </c>
      <c r="J23" s="33"/>
      <c r="K23" s="30">
        <f t="shared" si="4"/>
        <v>0</v>
      </c>
      <c r="L23" s="434"/>
    </row>
    <row r="24" spans="1:14" ht="20.100000000000001" customHeight="1" x14ac:dyDescent="0.15">
      <c r="A24" s="289" t="s">
        <v>382</v>
      </c>
      <c r="B24" s="315" t="s">
        <v>73</v>
      </c>
      <c r="C24" s="310" t="s">
        <v>250</v>
      </c>
      <c r="D24" s="309" t="s">
        <v>33</v>
      </c>
      <c r="E24" s="169">
        <v>630</v>
      </c>
      <c r="F24" s="187">
        <v>1.72</v>
      </c>
      <c r="G24" s="171">
        <f t="shared" si="5"/>
        <v>1083.5999999999999</v>
      </c>
      <c r="H24" s="206"/>
      <c r="I24" s="34">
        <f t="shared" si="3"/>
        <v>0</v>
      </c>
      <c r="J24" s="33"/>
      <c r="K24" s="30">
        <f t="shared" si="4"/>
        <v>0</v>
      </c>
      <c r="L24" s="434"/>
    </row>
    <row r="25" spans="1:14" s="11" customFormat="1" ht="24" customHeight="1" x14ac:dyDescent="0.15">
      <c r="A25" s="289" t="s">
        <v>383</v>
      </c>
      <c r="B25" s="303" t="s">
        <v>376</v>
      </c>
      <c r="C25" s="316"/>
      <c r="D25" s="309" t="s">
        <v>172</v>
      </c>
      <c r="E25" s="312">
        <v>6</v>
      </c>
      <c r="F25" s="317">
        <v>2114.4299999999998</v>
      </c>
      <c r="G25" s="318">
        <f t="shared" si="5"/>
        <v>12686.579999999998</v>
      </c>
      <c r="H25" s="214"/>
      <c r="I25" s="34">
        <f t="shared" si="3"/>
        <v>0</v>
      </c>
      <c r="J25" s="33"/>
      <c r="K25" s="30">
        <f t="shared" si="4"/>
        <v>0</v>
      </c>
      <c r="L25" s="434"/>
      <c r="M25" s="10"/>
      <c r="N25" s="14"/>
    </row>
    <row r="26" spans="1:14" ht="19.5" customHeight="1" x14ac:dyDescent="0.15">
      <c r="A26" s="289" t="s">
        <v>306</v>
      </c>
      <c r="B26" s="300" t="s">
        <v>256</v>
      </c>
      <c r="C26" s="179"/>
      <c r="D26" s="111"/>
      <c r="E26" s="169"/>
      <c r="F26" s="109"/>
      <c r="G26" s="318">
        <f t="shared" si="5"/>
        <v>0</v>
      </c>
      <c r="H26" s="192"/>
      <c r="I26" s="34">
        <f t="shared" si="3"/>
        <v>0</v>
      </c>
      <c r="J26" s="33"/>
      <c r="K26" s="30">
        <f t="shared" si="4"/>
        <v>0</v>
      </c>
      <c r="L26" s="434"/>
    </row>
    <row r="27" spans="1:14" ht="22.5" customHeight="1" x14ac:dyDescent="0.15">
      <c r="A27" s="289" t="s">
        <v>384</v>
      </c>
      <c r="B27" s="300" t="s">
        <v>254</v>
      </c>
      <c r="C27" s="179" t="s">
        <v>255</v>
      </c>
      <c r="D27" s="121" t="s">
        <v>35</v>
      </c>
      <c r="E27" s="169">
        <v>5.3</v>
      </c>
      <c r="F27" s="109">
        <v>39.54</v>
      </c>
      <c r="G27" s="318">
        <f t="shared" si="5"/>
        <v>209.56199999999998</v>
      </c>
      <c r="H27" s="192"/>
      <c r="I27" s="34">
        <f t="shared" si="3"/>
        <v>0</v>
      </c>
      <c r="J27" s="33"/>
      <c r="K27" s="30">
        <f t="shared" si="4"/>
        <v>0</v>
      </c>
      <c r="L27" s="434"/>
    </row>
    <row r="28" spans="1:14" ht="22.5" customHeight="1" x14ac:dyDescent="0.15">
      <c r="A28" s="289" t="s">
        <v>385</v>
      </c>
      <c r="B28" s="300" t="s">
        <v>409</v>
      </c>
      <c r="C28" s="319" t="s">
        <v>410</v>
      </c>
      <c r="D28" s="320" t="s">
        <v>3</v>
      </c>
      <c r="E28" s="169">
        <v>46.18</v>
      </c>
      <c r="F28" s="109">
        <v>12.36</v>
      </c>
      <c r="G28" s="318">
        <f t="shared" si="5"/>
        <v>570.78480000000002</v>
      </c>
      <c r="H28" s="192"/>
      <c r="I28" s="34">
        <f t="shared" si="3"/>
        <v>0</v>
      </c>
      <c r="J28" s="33"/>
      <c r="K28" s="30">
        <f t="shared" si="4"/>
        <v>0</v>
      </c>
      <c r="L28" s="434"/>
    </row>
    <row r="29" spans="1:14" ht="22.5" customHeight="1" x14ac:dyDescent="0.15">
      <c r="A29" s="289" t="s">
        <v>386</v>
      </c>
      <c r="B29" s="300" t="s">
        <v>406</v>
      </c>
      <c r="C29" s="179" t="s">
        <v>408</v>
      </c>
      <c r="D29" s="188" t="s">
        <v>34</v>
      </c>
      <c r="E29" s="169">
        <v>6</v>
      </c>
      <c r="F29" s="109">
        <v>83.43</v>
      </c>
      <c r="G29" s="318">
        <f t="shared" si="5"/>
        <v>500.58000000000004</v>
      </c>
      <c r="H29" s="192"/>
      <c r="I29" s="34">
        <f t="shared" si="3"/>
        <v>0</v>
      </c>
      <c r="J29" s="33"/>
      <c r="K29" s="30">
        <f t="shared" si="4"/>
        <v>0</v>
      </c>
      <c r="L29" s="434"/>
    </row>
    <row r="30" spans="1:14" s="131" customFormat="1" ht="25.5" customHeight="1" x14ac:dyDescent="0.15">
      <c r="A30" s="289" t="s">
        <v>387</v>
      </c>
      <c r="B30" s="300" t="s">
        <v>502</v>
      </c>
      <c r="C30" s="179" t="s">
        <v>505</v>
      </c>
      <c r="D30" s="121" t="s">
        <v>33</v>
      </c>
      <c r="E30" s="169">
        <v>25.62</v>
      </c>
      <c r="F30" s="109">
        <v>3.3</v>
      </c>
      <c r="G30" s="318">
        <f t="shared" si="5"/>
        <v>84.545999999999992</v>
      </c>
      <c r="H30" s="197"/>
      <c r="I30" s="34">
        <f t="shared" si="3"/>
        <v>0</v>
      </c>
      <c r="J30" s="130"/>
      <c r="K30" s="30">
        <f t="shared" si="4"/>
        <v>0</v>
      </c>
      <c r="L30" s="434"/>
      <c r="N30" s="12"/>
    </row>
    <row r="31" spans="1:14" s="131" customFormat="1" ht="22.5" customHeight="1" x14ac:dyDescent="0.15">
      <c r="A31" s="289" t="s">
        <v>407</v>
      </c>
      <c r="B31" s="300" t="s">
        <v>377</v>
      </c>
      <c r="C31" s="179" t="s">
        <v>506</v>
      </c>
      <c r="D31" s="121" t="s">
        <v>33</v>
      </c>
      <c r="E31" s="169">
        <v>17</v>
      </c>
      <c r="F31" s="109">
        <v>1.24</v>
      </c>
      <c r="G31" s="318">
        <f t="shared" si="5"/>
        <v>21.08</v>
      </c>
      <c r="H31" s="197"/>
      <c r="I31" s="34">
        <f t="shared" si="3"/>
        <v>0</v>
      </c>
      <c r="J31" s="130"/>
      <c r="K31" s="30">
        <f t="shared" si="4"/>
        <v>0</v>
      </c>
      <c r="L31" s="434"/>
      <c r="N31" s="12"/>
    </row>
    <row r="32" spans="1:14" ht="15" customHeight="1" thickBot="1" x14ac:dyDescent="0.2">
      <c r="A32" s="290"/>
      <c r="B32" s="321"/>
      <c r="C32" s="322"/>
      <c r="D32" s="323"/>
      <c r="E32" s="143"/>
      <c r="F32" s="324"/>
      <c r="G32" s="325"/>
      <c r="H32" s="192"/>
      <c r="I32" s="34"/>
      <c r="J32" s="33"/>
      <c r="K32" s="30"/>
      <c r="L32" s="435"/>
    </row>
    <row r="33" spans="1:14" s="228" customFormat="1" ht="20.100000000000001" customHeight="1" thickBot="1" x14ac:dyDescent="0.2">
      <c r="A33" s="291">
        <v>3</v>
      </c>
      <c r="B33" s="302" t="s">
        <v>51</v>
      </c>
      <c r="C33" s="271"/>
      <c r="D33" s="230"/>
      <c r="E33" s="275"/>
      <c r="F33" s="232"/>
      <c r="G33" s="233"/>
      <c r="H33" s="276">
        <f>SUM(G34:G36)</f>
        <v>8902.5038000000004</v>
      </c>
      <c r="I33" s="277"/>
      <c r="J33" s="278"/>
      <c r="K33" s="237"/>
      <c r="L33" s="245">
        <f>SUM(K34:K36)</f>
        <v>0</v>
      </c>
      <c r="N33" s="229"/>
    </row>
    <row r="34" spans="1:14" ht="21" customHeight="1" x14ac:dyDescent="0.15">
      <c r="A34" s="292" t="s">
        <v>2</v>
      </c>
      <c r="B34" s="300" t="s">
        <v>372</v>
      </c>
      <c r="C34" s="179" t="s">
        <v>185</v>
      </c>
      <c r="D34" s="121" t="s">
        <v>35</v>
      </c>
      <c r="E34" s="169">
        <v>228.8</v>
      </c>
      <c r="F34" s="154">
        <v>24.21</v>
      </c>
      <c r="G34" s="326">
        <f>E34*F34</f>
        <v>5539.2480000000005</v>
      </c>
      <c r="H34" s="327"/>
      <c r="I34" s="144">
        <f>IF(J34="",0,(J34/F34-1))</f>
        <v>0</v>
      </c>
      <c r="J34" s="33"/>
      <c r="K34" s="30">
        <f>E34*J34</f>
        <v>0</v>
      </c>
      <c r="L34" s="442"/>
    </row>
    <row r="35" spans="1:14" ht="23.25" customHeight="1" x14ac:dyDescent="0.15">
      <c r="A35" s="292" t="s">
        <v>49</v>
      </c>
      <c r="B35" s="315" t="s">
        <v>258</v>
      </c>
      <c r="C35" s="179" t="s">
        <v>259</v>
      </c>
      <c r="D35" s="121" t="s">
        <v>35</v>
      </c>
      <c r="E35" s="191">
        <v>95.68</v>
      </c>
      <c r="F35" s="154">
        <v>24.21</v>
      </c>
      <c r="G35" s="328">
        <f t="shared" ref="G35:G36" si="6">E35*F35</f>
        <v>2316.4128000000001</v>
      </c>
      <c r="H35" s="13"/>
      <c r="I35" s="144">
        <f t="shared" ref="I35:I36" si="7">IF(J35="",0,(J35/F35-1))</f>
        <v>0</v>
      </c>
      <c r="J35" s="33"/>
      <c r="K35" s="30">
        <f t="shared" ref="K35:K36" si="8">E35*J35</f>
        <v>0</v>
      </c>
      <c r="L35" s="443"/>
    </row>
    <row r="36" spans="1:14" ht="23.25" customHeight="1" x14ac:dyDescent="0.15">
      <c r="A36" s="292" t="s">
        <v>186</v>
      </c>
      <c r="B36" s="315" t="s">
        <v>260</v>
      </c>
      <c r="C36" s="179" t="s">
        <v>547</v>
      </c>
      <c r="D36" s="121" t="s">
        <v>35</v>
      </c>
      <c r="E36" s="198">
        <v>32.409999999999997</v>
      </c>
      <c r="F36" s="154">
        <v>32.299999999999997</v>
      </c>
      <c r="G36" s="328">
        <f t="shared" si="6"/>
        <v>1046.8429999999998</v>
      </c>
      <c r="H36" s="13"/>
      <c r="I36" s="144">
        <f t="shared" si="7"/>
        <v>0</v>
      </c>
      <c r="J36" s="33"/>
      <c r="K36" s="30">
        <f t="shared" si="8"/>
        <v>0</v>
      </c>
      <c r="L36" s="443"/>
    </row>
    <row r="37" spans="1:14" ht="15" customHeight="1" thickBot="1" x14ac:dyDescent="0.2">
      <c r="B37" s="329"/>
      <c r="C37" s="330"/>
      <c r="D37" s="331"/>
      <c r="F37" s="332"/>
      <c r="G37" s="333"/>
      <c r="H37" s="334"/>
      <c r="J37" s="221"/>
      <c r="K37" s="335"/>
      <c r="L37" s="444"/>
    </row>
    <row r="38" spans="1:14" ht="20.100000000000001" customHeight="1" thickBot="1" x14ac:dyDescent="0.2">
      <c r="A38" s="288">
        <v>4</v>
      </c>
      <c r="B38" s="336" t="s">
        <v>70</v>
      </c>
      <c r="C38" s="225"/>
      <c r="D38" s="239"/>
      <c r="E38" s="273"/>
      <c r="F38" s="241"/>
      <c r="G38" s="233"/>
      <c r="H38" s="274">
        <f>SUM(G39:G45)</f>
        <v>62913.733599999992</v>
      </c>
      <c r="I38" s="243"/>
      <c r="J38" s="246"/>
      <c r="K38" s="237"/>
      <c r="L38" s="245">
        <f>SUM(K39:K45)</f>
        <v>0</v>
      </c>
      <c r="N38" s="137"/>
    </row>
    <row r="39" spans="1:14" s="131" customFormat="1" ht="24" customHeight="1" x14ac:dyDescent="0.15">
      <c r="A39" s="292" t="s">
        <v>80</v>
      </c>
      <c r="B39" s="300" t="s">
        <v>81</v>
      </c>
      <c r="C39" s="337" t="s">
        <v>507</v>
      </c>
      <c r="D39" s="121" t="s">
        <v>35</v>
      </c>
      <c r="E39" s="191">
        <v>4.7</v>
      </c>
      <c r="F39" s="156">
        <v>275.66000000000003</v>
      </c>
      <c r="G39" s="157">
        <f>E39*F39</f>
        <v>1295.6020000000001</v>
      </c>
      <c r="H39" s="197"/>
      <c r="I39" s="129">
        <f t="shared" ref="I39:I45" si="9">IF(J39="",0,(J39/F39-1))</f>
        <v>0</v>
      </c>
      <c r="J39" s="130"/>
      <c r="K39" s="30">
        <f t="shared" ref="K39:K45" si="10">E39*J39</f>
        <v>0</v>
      </c>
      <c r="L39" s="433"/>
      <c r="N39" s="12"/>
    </row>
    <row r="40" spans="1:14" ht="23.25" customHeight="1" x14ac:dyDescent="0.15">
      <c r="A40" s="292" t="s">
        <v>82</v>
      </c>
      <c r="B40" s="300" t="s">
        <v>187</v>
      </c>
      <c r="C40" s="337" t="s">
        <v>244</v>
      </c>
      <c r="D40" s="121" t="s">
        <v>35</v>
      </c>
      <c r="E40" s="191">
        <v>17.55</v>
      </c>
      <c r="F40" s="112">
        <v>336.42</v>
      </c>
      <c r="G40" s="157">
        <f t="shared" ref="G40:G45" si="11">E40*F40</f>
        <v>5904.1710000000003</v>
      </c>
      <c r="H40" s="192"/>
      <c r="I40" s="129">
        <f t="shared" si="9"/>
        <v>0</v>
      </c>
      <c r="J40" s="33"/>
      <c r="K40" s="30">
        <f t="shared" si="10"/>
        <v>0</v>
      </c>
      <c r="L40" s="434"/>
    </row>
    <row r="41" spans="1:14" ht="23.25" customHeight="1" x14ac:dyDescent="0.15">
      <c r="A41" s="292" t="s">
        <v>146</v>
      </c>
      <c r="B41" s="303" t="s">
        <v>485</v>
      </c>
      <c r="C41" s="173" t="s">
        <v>194</v>
      </c>
      <c r="D41" s="121" t="s">
        <v>35</v>
      </c>
      <c r="E41" s="191">
        <v>28.74</v>
      </c>
      <c r="F41" s="112">
        <v>1107.5899999999999</v>
      </c>
      <c r="G41" s="157">
        <f t="shared" si="11"/>
        <v>31832.136599999994</v>
      </c>
      <c r="H41" s="192"/>
      <c r="I41" s="129">
        <f t="shared" si="9"/>
        <v>0</v>
      </c>
      <c r="J41" s="33"/>
      <c r="K41" s="30">
        <f t="shared" si="10"/>
        <v>0</v>
      </c>
      <c r="L41" s="434"/>
    </row>
    <row r="42" spans="1:14" ht="27.75" customHeight="1" x14ac:dyDescent="0.15">
      <c r="A42" s="292" t="s">
        <v>83</v>
      </c>
      <c r="B42" s="300" t="s">
        <v>188</v>
      </c>
      <c r="C42" s="337" t="s">
        <v>189</v>
      </c>
      <c r="D42" s="108" t="s">
        <v>35</v>
      </c>
      <c r="E42" s="338">
        <v>9.52</v>
      </c>
      <c r="F42" s="112">
        <v>293.24</v>
      </c>
      <c r="G42" s="157">
        <f t="shared" si="11"/>
        <v>2791.6448</v>
      </c>
      <c r="H42" s="192"/>
      <c r="I42" s="129">
        <f t="shared" si="9"/>
        <v>0</v>
      </c>
      <c r="J42" s="33"/>
      <c r="K42" s="30">
        <f t="shared" si="10"/>
        <v>0</v>
      </c>
      <c r="L42" s="434"/>
    </row>
    <row r="43" spans="1:14" s="131" customFormat="1" ht="28.5" customHeight="1" x14ac:dyDescent="0.15">
      <c r="A43" s="292" t="s">
        <v>84</v>
      </c>
      <c r="B43" s="303" t="s">
        <v>190</v>
      </c>
      <c r="C43" s="173" t="s">
        <v>516</v>
      </c>
      <c r="D43" s="108" t="s">
        <v>35</v>
      </c>
      <c r="E43" s="169">
        <v>24.64</v>
      </c>
      <c r="F43" s="109">
        <v>531.28</v>
      </c>
      <c r="G43" s="157">
        <f t="shared" si="11"/>
        <v>13090.7392</v>
      </c>
      <c r="H43" s="197"/>
      <c r="I43" s="129">
        <f t="shared" si="9"/>
        <v>0</v>
      </c>
      <c r="J43" s="130"/>
      <c r="K43" s="30">
        <f t="shared" si="10"/>
        <v>0</v>
      </c>
      <c r="L43" s="434"/>
      <c r="N43" s="12"/>
    </row>
    <row r="44" spans="1:14" ht="28.5" customHeight="1" x14ac:dyDescent="0.15">
      <c r="A44" s="292" t="s">
        <v>310</v>
      </c>
      <c r="B44" s="339" t="s">
        <v>191</v>
      </c>
      <c r="C44" s="111" t="s">
        <v>192</v>
      </c>
      <c r="D44" s="158" t="s">
        <v>33</v>
      </c>
      <c r="E44" s="135">
        <v>119</v>
      </c>
      <c r="F44" s="113">
        <v>41.76</v>
      </c>
      <c r="G44" s="157">
        <f t="shared" si="11"/>
        <v>4969.4399999999996</v>
      </c>
      <c r="H44" s="192"/>
      <c r="I44" s="129">
        <f t="shared" si="9"/>
        <v>0</v>
      </c>
      <c r="J44" s="33"/>
      <c r="K44" s="30">
        <f t="shared" si="10"/>
        <v>0</v>
      </c>
      <c r="L44" s="434"/>
    </row>
    <row r="45" spans="1:14" ht="28.5" customHeight="1" x14ac:dyDescent="0.15">
      <c r="A45" s="292" t="s">
        <v>484</v>
      </c>
      <c r="B45" s="340" t="s">
        <v>308</v>
      </c>
      <c r="C45" s="179" t="s">
        <v>572</v>
      </c>
      <c r="D45" s="108" t="s">
        <v>34</v>
      </c>
      <c r="E45" s="128">
        <v>202</v>
      </c>
      <c r="F45" s="110">
        <v>15</v>
      </c>
      <c r="G45" s="157">
        <f t="shared" si="11"/>
        <v>3030</v>
      </c>
      <c r="H45" s="192"/>
      <c r="I45" s="129">
        <f t="shared" si="9"/>
        <v>0</v>
      </c>
      <c r="J45" s="33"/>
      <c r="K45" s="30">
        <f t="shared" si="10"/>
        <v>0</v>
      </c>
      <c r="L45" s="434"/>
    </row>
    <row r="46" spans="1:14" ht="15" customHeight="1" thickBot="1" x14ac:dyDescent="0.2">
      <c r="A46" s="293"/>
      <c r="B46" s="341"/>
      <c r="C46" s="342"/>
      <c r="D46" s="140"/>
      <c r="E46" s="26"/>
      <c r="F46" s="141"/>
      <c r="G46" s="157"/>
      <c r="H46" s="192"/>
      <c r="I46" s="34"/>
      <c r="J46" s="37"/>
      <c r="K46" s="30"/>
      <c r="L46" s="435"/>
    </row>
    <row r="47" spans="1:14" ht="20.100000000000001" customHeight="1" thickBot="1" x14ac:dyDescent="0.2">
      <c r="A47" s="288">
        <v>5</v>
      </c>
      <c r="B47" s="336" t="s">
        <v>71</v>
      </c>
      <c r="C47" s="225"/>
      <c r="D47" s="239"/>
      <c r="E47" s="273"/>
      <c r="F47" s="241"/>
      <c r="G47" s="233"/>
      <c r="H47" s="274">
        <f>SUM(G48:G51)</f>
        <v>64912.617399999996</v>
      </c>
      <c r="I47" s="243"/>
      <c r="J47" s="246"/>
      <c r="K47" s="237"/>
      <c r="L47" s="245">
        <f>SUM(K48:K51)</f>
        <v>0</v>
      </c>
      <c r="N47" s="137"/>
    </row>
    <row r="48" spans="1:14" ht="36.75" customHeight="1" x14ac:dyDescent="0.15">
      <c r="A48" s="223" t="s">
        <v>147</v>
      </c>
      <c r="B48" s="343" t="s">
        <v>247</v>
      </c>
      <c r="C48" s="173" t="s">
        <v>193</v>
      </c>
      <c r="D48" s="108" t="s">
        <v>33</v>
      </c>
      <c r="E48" s="169">
        <v>401.21</v>
      </c>
      <c r="F48" s="109">
        <v>57.94</v>
      </c>
      <c r="G48" s="171">
        <f>F48*E48</f>
        <v>23246.107399999997</v>
      </c>
      <c r="H48" s="192"/>
      <c r="I48" s="129">
        <f t="shared" ref="I48:I51" si="12">IF(J48="",0,(J48/F48-1))</f>
        <v>0</v>
      </c>
      <c r="J48" s="33"/>
      <c r="K48" s="30">
        <f t="shared" ref="K48:K51" si="13">E48*J48</f>
        <v>0</v>
      </c>
      <c r="L48" s="433"/>
    </row>
    <row r="49" spans="1:14" ht="36.75" customHeight="1" x14ac:dyDescent="0.15">
      <c r="A49" s="223" t="s">
        <v>148</v>
      </c>
      <c r="B49" s="303" t="s">
        <v>373</v>
      </c>
      <c r="C49" s="173" t="s">
        <v>194</v>
      </c>
      <c r="D49" s="108" t="s">
        <v>35</v>
      </c>
      <c r="E49" s="169">
        <v>34.6</v>
      </c>
      <c r="F49" s="109">
        <v>1107.5899999999999</v>
      </c>
      <c r="G49" s="171">
        <f t="shared" ref="G49:G51" si="14">F49*E49</f>
        <v>38322.614000000001</v>
      </c>
      <c r="H49" s="206"/>
      <c r="I49" s="129">
        <f t="shared" si="12"/>
        <v>0</v>
      </c>
      <c r="J49" s="33"/>
      <c r="K49" s="30">
        <f t="shared" si="13"/>
        <v>0</v>
      </c>
      <c r="L49" s="434"/>
    </row>
    <row r="50" spans="1:14" ht="23.25" customHeight="1" x14ac:dyDescent="0.15">
      <c r="A50" s="223" t="s">
        <v>309</v>
      </c>
      <c r="B50" s="340" t="s">
        <v>308</v>
      </c>
      <c r="C50" s="179"/>
      <c r="D50" s="108" t="s">
        <v>34</v>
      </c>
      <c r="E50" s="128">
        <v>202</v>
      </c>
      <c r="F50" s="110">
        <v>15</v>
      </c>
      <c r="G50" s="171">
        <f t="shared" si="14"/>
        <v>3030</v>
      </c>
      <c r="H50" s="206"/>
      <c r="I50" s="129">
        <f t="shared" si="12"/>
        <v>0</v>
      </c>
      <c r="J50" s="33"/>
      <c r="K50" s="30">
        <f t="shared" si="13"/>
        <v>0</v>
      </c>
      <c r="L50" s="434"/>
    </row>
    <row r="51" spans="1:14" ht="23.25" customHeight="1" x14ac:dyDescent="0.15">
      <c r="A51" s="223" t="s">
        <v>375</v>
      </c>
      <c r="B51" s="344" t="s">
        <v>374</v>
      </c>
      <c r="C51" s="114" t="s">
        <v>413</v>
      </c>
      <c r="D51" s="158" t="s">
        <v>3</v>
      </c>
      <c r="E51" s="128">
        <v>26.4</v>
      </c>
      <c r="F51" s="187">
        <v>11.89</v>
      </c>
      <c r="G51" s="171">
        <f t="shared" si="14"/>
        <v>313.89600000000002</v>
      </c>
      <c r="H51" s="206"/>
      <c r="I51" s="129">
        <f t="shared" si="12"/>
        <v>0</v>
      </c>
      <c r="J51" s="33"/>
      <c r="K51" s="30">
        <f t="shared" si="13"/>
        <v>0</v>
      </c>
      <c r="L51" s="434"/>
    </row>
    <row r="52" spans="1:14" ht="15" customHeight="1" thickBot="1" x14ac:dyDescent="0.2">
      <c r="A52" s="293"/>
      <c r="B52" s="345"/>
      <c r="C52" s="346"/>
      <c r="D52" s="140"/>
      <c r="E52" s="159"/>
      <c r="F52" s="32"/>
      <c r="G52" s="29"/>
      <c r="H52" s="206"/>
      <c r="I52" s="34"/>
      <c r="J52" s="37"/>
      <c r="K52" s="30"/>
      <c r="L52" s="435"/>
    </row>
    <row r="53" spans="1:14" ht="20.100000000000001" customHeight="1" thickBot="1" x14ac:dyDescent="0.2">
      <c r="A53" s="288">
        <v>6</v>
      </c>
      <c r="B53" s="336" t="s">
        <v>52</v>
      </c>
      <c r="C53" s="225"/>
      <c r="D53" s="239"/>
      <c r="E53" s="240"/>
      <c r="F53" s="279"/>
      <c r="G53" s="233"/>
      <c r="H53" s="242">
        <f>SUM(G54:G56)</f>
        <v>31637.865600000001</v>
      </c>
      <c r="I53" s="243"/>
      <c r="J53" s="246"/>
      <c r="K53" s="237"/>
      <c r="L53" s="245">
        <f>SUM(K54:K56)</f>
        <v>0</v>
      </c>
      <c r="N53" s="137"/>
    </row>
    <row r="54" spans="1:14" ht="22.5" customHeight="1" x14ac:dyDescent="0.15">
      <c r="A54" s="223" t="s">
        <v>149</v>
      </c>
      <c r="B54" s="303" t="s">
        <v>482</v>
      </c>
      <c r="C54" s="173" t="s">
        <v>483</v>
      </c>
      <c r="D54" s="160" t="s">
        <v>33</v>
      </c>
      <c r="E54" s="199">
        <v>777.5</v>
      </c>
      <c r="F54" s="169">
        <v>28.81</v>
      </c>
      <c r="G54" s="171">
        <f>F54*E54</f>
        <v>22399.774999999998</v>
      </c>
      <c r="H54" s="206"/>
      <c r="I54" s="129">
        <f t="shared" ref="I54:I56" si="15">IF(J54="",0,(J54/F54-1))</f>
        <v>0</v>
      </c>
      <c r="J54" s="33"/>
      <c r="K54" s="30">
        <f t="shared" ref="K54:K56" si="16">E54*J54</f>
        <v>0</v>
      </c>
      <c r="L54" s="433"/>
    </row>
    <row r="55" spans="1:14" ht="22.5" customHeight="1" x14ac:dyDescent="0.15">
      <c r="A55" s="223" t="s">
        <v>389</v>
      </c>
      <c r="B55" s="347" t="s">
        <v>479</v>
      </c>
      <c r="C55" s="166" t="s">
        <v>414</v>
      </c>
      <c r="D55" s="172" t="s">
        <v>33</v>
      </c>
      <c r="E55" s="200">
        <v>26.45</v>
      </c>
      <c r="F55" s="135">
        <v>107.42</v>
      </c>
      <c r="G55" s="171">
        <f t="shared" ref="G55:G56" si="17">F55*E55</f>
        <v>2841.259</v>
      </c>
      <c r="H55" s="201"/>
      <c r="I55" s="129">
        <f t="shared" si="15"/>
        <v>0</v>
      </c>
      <c r="J55" s="33"/>
      <c r="K55" s="30">
        <f t="shared" si="16"/>
        <v>0</v>
      </c>
      <c r="L55" s="434"/>
    </row>
    <row r="56" spans="1:14" ht="37.5" customHeight="1" x14ac:dyDescent="0.15">
      <c r="A56" s="223" t="s">
        <v>390</v>
      </c>
      <c r="B56" s="348" t="s">
        <v>357</v>
      </c>
      <c r="C56" s="173" t="s">
        <v>504</v>
      </c>
      <c r="D56" s="172" t="s">
        <v>33</v>
      </c>
      <c r="E56" s="200">
        <v>13.63</v>
      </c>
      <c r="F56" s="135">
        <v>469.32</v>
      </c>
      <c r="G56" s="171">
        <f t="shared" si="17"/>
        <v>6396.8316000000004</v>
      </c>
      <c r="H56" s="201"/>
      <c r="I56" s="129">
        <f t="shared" si="15"/>
        <v>0</v>
      </c>
      <c r="J56" s="202"/>
      <c r="K56" s="30">
        <f t="shared" si="16"/>
        <v>0</v>
      </c>
      <c r="L56" s="434"/>
    </row>
    <row r="57" spans="1:14" ht="15" customHeight="1" thickBot="1" x14ac:dyDescent="0.2">
      <c r="B57" s="349"/>
      <c r="D57" s="140"/>
      <c r="F57" s="141"/>
      <c r="H57" s="222"/>
      <c r="I57" s="144"/>
      <c r="J57" s="32"/>
      <c r="L57" s="435"/>
    </row>
    <row r="58" spans="1:14" s="228" customFormat="1" ht="20.100000000000001" customHeight="1" thickBot="1" x14ac:dyDescent="0.2">
      <c r="A58" s="291">
        <v>7</v>
      </c>
      <c r="B58" s="336" t="s">
        <v>53</v>
      </c>
      <c r="C58" s="225"/>
      <c r="D58" s="230"/>
      <c r="E58" s="280"/>
      <c r="F58" s="278"/>
      <c r="G58" s="233"/>
      <c r="H58" s="234">
        <f>SUM(G59:G78)</f>
        <v>56964.680499999988</v>
      </c>
      <c r="I58" s="235"/>
      <c r="J58" s="281"/>
      <c r="K58" s="237"/>
      <c r="L58" s="245">
        <f>SUM(K59:K78)</f>
        <v>0</v>
      </c>
      <c r="N58" s="229"/>
    </row>
    <row r="59" spans="1:14" ht="15.75" x14ac:dyDescent="0.15">
      <c r="A59" s="223" t="s">
        <v>85</v>
      </c>
      <c r="B59" s="303" t="s">
        <v>195</v>
      </c>
      <c r="C59" s="172"/>
      <c r="D59" s="108"/>
      <c r="E59" s="169"/>
      <c r="F59" s="109"/>
      <c r="G59" s="171"/>
      <c r="H59" s="206"/>
      <c r="I59" s="34"/>
      <c r="J59" s="33"/>
      <c r="K59" s="30"/>
      <c r="L59" s="433"/>
    </row>
    <row r="60" spans="1:14" ht="54" customHeight="1" x14ac:dyDescent="0.15">
      <c r="A60" s="223" t="s">
        <v>150</v>
      </c>
      <c r="B60" s="300" t="s">
        <v>334</v>
      </c>
      <c r="C60" s="114" t="s">
        <v>548</v>
      </c>
      <c r="D60" s="108" t="s">
        <v>34</v>
      </c>
      <c r="E60" s="169">
        <v>16</v>
      </c>
      <c r="F60" s="203">
        <v>539.70000000000005</v>
      </c>
      <c r="G60" s="171">
        <f t="shared" ref="G60:G78" si="18">F60*E60</f>
        <v>8635.2000000000007</v>
      </c>
      <c r="H60" s="206"/>
      <c r="I60" s="129">
        <f t="shared" ref="I60:I78" si="19">IF(J60="",0,(J60/F60-1))</f>
        <v>0</v>
      </c>
      <c r="J60" s="33"/>
      <c r="K60" s="30">
        <f t="shared" ref="K60:K78" si="20">E60*J60</f>
        <v>0</v>
      </c>
      <c r="L60" s="434"/>
    </row>
    <row r="61" spans="1:14" ht="53.25" customHeight="1" x14ac:dyDescent="0.15">
      <c r="A61" s="223" t="s">
        <v>151</v>
      </c>
      <c r="B61" s="300" t="s">
        <v>335</v>
      </c>
      <c r="C61" s="114" t="s">
        <v>548</v>
      </c>
      <c r="D61" s="108" t="s">
        <v>34</v>
      </c>
      <c r="E61" s="169">
        <v>6</v>
      </c>
      <c r="F61" s="109">
        <v>632.89</v>
      </c>
      <c r="G61" s="171">
        <f t="shared" si="18"/>
        <v>3797.34</v>
      </c>
      <c r="H61" s="206"/>
      <c r="I61" s="129">
        <f t="shared" si="19"/>
        <v>0</v>
      </c>
      <c r="J61" s="33"/>
      <c r="K61" s="30">
        <f t="shared" si="20"/>
        <v>0</v>
      </c>
      <c r="L61" s="434"/>
    </row>
    <row r="62" spans="1:14" ht="41.25" customHeight="1" x14ac:dyDescent="0.15">
      <c r="A62" s="223" t="s">
        <v>152</v>
      </c>
      <c r="B62" s="300" t="s">
        <v>336</v>
      </c>
      <c r="C62" s="114"/>
      <c r="D62" s="108" t="s">
        <v>34</v>
      </c>
      <c r="E62" s="169">
        <v>2</v>
      </c>
      <c r="F62" s="109">
        <v>1185.8399999999999</v>
      </c>
      <c r="G62" s="171">
        <f t="shared" si="18"/>
        <v>2371.6799999999998</v>
      </c>
      <c r="H62" s="206"/>
      <c r="I62" s="129">
        <f t="shared" si="19"/>
        <v>0</v>
      </c>
      <c r="J62" s="33"/>
      <c r="K62" s="30">
        <f t="shared" si="20"/>
        <v>0</v>
      </c>
      <c r="L62" s="434"/>
    </row>
    <row r="63" spans="1:14" ht="67.5" customHeight="1" x14ac:dyDescent="0.15">
      <c r="A63" s="223" t="s">
        <v>292</v>
      </c>
      <c r="B63" s="303" t="s">
        <v>338</v>
      </c>
      <c r="C63" s="114" t="s">
        <v>549</v>
      </c>
      <c r="D63" s="108" t="s">
        <v>34</v>
      </c>
      <c r="E63" s="169">
        <v>2</v>
      </c>
      <c r="F63" s="109">
        <v>251.91</v>
      </c>
      <c r="G63" s="171">
        <f t="shared" si="18"/>
        <v>503.82</v>
      </c>
      <c r="H63" s="206"/>
      <c r="I63" s="129">
        <f t="shared" si="19"/>
        <v>0</v>
      </c>
      <c r="J63" s="33"/>
      <c r="K63" s="30">
        <f t="shared" si="20"/>
        <v>0</v>
      </c>
      <c r="L63" s="434"/>
    </row>
    <row r="64" spans="1:14" ht="46.5" customHeight="1" x14ac:dyDescent="0.15">
      <c r="A64" s="223" t="s">
        <v>391</v>
      </c>
      <c r="B64" s="303" t="s">
        <v>339</v>
      </c>
      <c r="C64" s="114" t="s">
        <v>549</v>
      </c>
      <c r="D64" s="108" t="s">
        <v>34</v>
      </c>
      <c r="E64" s="169">
        <v>3</v>
      </c>
      <c r="F64" s="109">
        <v>226.72</v>
      </c>
      <c r="G64" s="171">
        <f t="shared" si="18"/>
        <v>680.16</v>
      </c>
      <c r="H64" s="206"/>
      <c r="I64" s="129">
        <f t="shared" si="19"/>
        <v>0</v>
      </c>
      <c r="J64" s="33"/>
      <c r="K64" s="30">
        <f t="shared" si="20"/>
        <v>0</v>
      </c>
      <c r="L64" s="434"/>
    </row>
    <row r="65" spans="1:14" s="131" customFormat="1" ht="23.25" customHeight="1" x14ac:dyDescent="0.15">
      <c r="A65" s="223" t="s">
        <v>392</v>
      </c>
      <c r="B65" s="303" t="s">
        <v>522</v>
      </c>
      <c r="C65" s="173" t="s">
        <v>196</v>
      </c>
      <c r="D65" s="108" t="s">
        <v>33</v>
      </c>
      <c r="E65" s="169">
        <f>0.72+1.6</f>
        <v>2.3200000000000003</v>
      </c>
      <c r="F65" s="109">
        <v>210.04</v>
      </c>
      <c r="G65" s="171">
        <f t="shared" si="18"/>
        <v>487.29280000000006</v>
      </c>
      <c r="H65" s="210"/>
      <c r="I65" s="129">
        <f t="shared" si="19"/>
        <v>0</v>
      </c>
      <c r="J65" s="130"/>
      <c r="K65" s="30">
        <f t="shared" si="20"/>
        <v>0</v>
      </c>
      <c r="L65" s="434"/>
      <c r="N65" s="12"/>
    </row>
    <row r="66" spans="1:14" ht="20.25" customHeight="1" x14ac:dyDescent="0.15">
      <c r="A66" s="223" t="s">
        <v>153</v>
      </c>
      <c r="B66" s="303" t="s">
        <v>197</v>
      </c>
      <c r="C66" s="173"/>
      <c r="D66" s="108"/>
      <c r="E66" s="135"/>
      <c r="F66" s="109"/>
      <c r="G66" s="171">
        <f t="shared" si="18"/>
        <v>0</v>
      </c>
      <c r="H66" s="206"/>
      <c r="I66" s="129">
        <f t="shared" si="19"/>
        <v>0</v>
      </c>
      <c r="J66" s="33"/>
      <c r="K66" s="30">
        <f t="shared" si="20"/>
        <v>0</v>
      </c>
      <c r="L66" s="434"/>
    </row>
    <row r="67" spans="1:14" ht="23.25" customHeight="1" x14ac:dyDescent="0.15">
      <c r="A67" s="223" t="s">
        <v>154</v>
      </c>
      <c r="B67" s="303" t="s">
        <v>341</v>
      </c>
      <c r="C67" s="173" t="s">
        <v>340</v>
      </c>
      <c r="D67" s="108" t="s">
        <v>33</v>
      </c>
      <c r="E67" s="204">
        <v>53.89</v>
      </c>
      <c r="F67" s="109">
        <v>510.61</v>
      </c>
      <c r="G67" s="171">
        <f t="shared" si="18"/>
        <v>27516.7729</v>
      </c>
      <c r="H67" s="206"/>
      <c r="I67" s="129">
        <f t="shared" si="19"/>
        <v>0</v>
      </c>
      <c r="J67" s="33"/>
      <c r="K67" s="30">
        <f t="shared" si="20"/>
        <v>0</v>
      </c>
      <c r="L67" s="434"/>
    </row>
    <row r="68" spans="1:14" ht="21" customHeight="1" x14ac:dyDescent="0.15">
      <c r="A68" s="223" t="s">
        <v>155</v>
      </c>
      <c r="B68" s="303" t="s">
        <v>342</v>
      </c>
      <c r="C68" s="173" t="s">
        <v>343</v>
      </c>
      <c r="D68" s="108" t="s">
        <v>33</v>
      </c>
      <c r="E68" s="205">
        <v>1.7</v>
      </c>
      <c r="F68" s="109">
        <v>108.93</v>
      </c>
      <c r="G68" s="171">
        <f t="shared" si="18"/>
        <v>185.18100000000001</v>
      </c>
      <c r="H68" s="206"/>
      <c r="I68" s="129">
        <f t="shared" si="19"/>
        <v>0</v>
      </c>
      <c r="J68" s="33"/>
      <c r="K68" s="30">
        <f t="shared" si="20"/>
        <v>0</v>
      </c>
      <c r="L68" s="434"/>
    </row>
    <row r="69" spans="1:14" ht="21" customHeight="1" x14ac:dyDescent="0.15">
      <c r="A69" s="223" t="s">
        <v>156</v>
      </c>
      <c r="B69" s="303" t="s">
        <v>198</v>
      </c>
      <c r="C69" s="173"/>
      <c r="D69" s="108"/>
      <c r="E69" s="205"/>
      <c r="F69" s="109"/>
      <c r="G69" s="171">
        <f t="shared" si="18"/>
        <v>0</v>
      </c>
      <c r="H69" s="206"/>
      <c r="I69" s="129">
        <f t="shared" si="19"/>
        <v>0</v>
      </c>
      <c r="J69" s="33"/>
      <c r="K69" s="30">
        <f t="shared" si="20"/>
        <v>0</v>
      </c>
      <c r="L69" s="434"/>
    </row>
    <row r="70" spans="1:14" ht="51" customHeight="1" x14ac:dyDescent="0.15">
      <c r="A70" s="223" t="s">
        <v>157</v>
      </c>
      <c r="B70" s="303" t="s">
        <v>422</v>
      </c>
      <c r="C70" s="173" t="s">
        <v>423</v>
      </c>
      <c r="D70" s="108" t="s">
        <v>33</v>
      </c>
      <c r="E70" s="135">
        <v>5</v>
      </c>
      <c r="F70" s="109">
        <v>346.09</v>
      </c>
      <c r="G70" s="171">
        <f t="shared" si="18"/>
        <v>1730.4499999999998</v>
      </c>
      <c r="H70" s="206"/>
      <c r="I70" s="129">
        <f t="shared" si="19"/>
        <v>0</v>
      </c>
      <c r="J70" s="33"/>
      <c r="K70" s="30">
        <f t="shared" si="20"/>
        <v>0</v>
      </c>
      <c r="L70" s="434"/>
    </row>
    <row r="71" spans="1:14" ht="24" customHeight="1" x14ac:dyDescent="0.15">
      <c r="A71" s="223" t="s">
        <v>285</v>
      </c>
      <c r="B71" s="303" t="s">
        <v>283</v>
      </c>
      <c r="C71" s="173" t="s">
        <v>284</v>
      </c>
      <c r="D71" s="108" t="s">
        <v>33</v>
      </c>
      <c r="E71" s="169">
        <v>9.2200000000000006</v>
      </c>
      <c r="F71" s="109">
        <v>211.86</v>
      </c>
      <c r="G71" s="171">
        <f t="shared" si="18"/>
        <v>1953.3492000000003</v>
      </c>
      <c r="H71" s="206"/>
      <c r="I71" s="129">
        <f t="shared" si="19"/>
        <v>0</v>
      </c>
      <c r="J71" s="33"/>
      <c r="K71" s="30">
        <f t="shared" si="20"/>
        <v>0</v>
      </c>
      <c r="L71" s="434"/>
    </row>
    <row r="72" spans="1:14" ht="23.25" customHeight="1" x14ac:dyDescent="0.15">
      <c r="A72" s="223" t="s">
        <v>158</v>
      </c>
      <c r="B72" s="303" t="s">
        <v>199</v>
      </c>
      <c r="C72" s="173"/>
      <c r="D72" s="108"/>
      <c r="E72" s="205"/>
      <c r="F72" s="109"/>
      <c r="G72" s="171">
        <f t="shared" si="18"/>
        <v>0</v>
      </c>
      <c r="H72" s="206"/>
      <c r="I72" s="129">
        <f t="shared" si="19"/>
        <v>0</v>
      </c>
      <c r="J72" s="33"/>
      <c r="K72" s="30">
        <f t="shared" si="20"/>
        <v>0</v>
      </c>
      <c r="L72" s="434"/>
    </row>
    <row r="73" spans="1:14" ht="23.25" customHeight="1" x14ac:dyDescent="0.15">
      <c r="A73" s="223" t="s">
        <v>159</v>
      </c>
      <c r="B73" s="303" t="s">
        <v>261</v>
      </c>
      <c r="C73" s="173" t="s">
        <v>262</v>
      </c>
      <c r="D73" s="108" t="s">
        <v>33</v>
      </c>
      <c r="E73" s="169">
        <v>1.7</v>
      </c>
      <c r="F73" s="110">
        <v>112.22</v>
      </c>
      <c r="G73" s="171">
        <f t="shared" si="18"/>
        <v>190.774</v>
      </c>
      <c r="H73" s="206"/>
      <c r="I73" s="129">
        <f t="shared" si="19"/>
        <v>0</v>
      </c>
      <c r="J73" s="33"/>
      <c r="K73" s="30">
        <f t="shared" si="20"/>
        <v>0</v>
      </c>
      <c r="L73" s="434"/>
    </row>
    <row r="74" spans="1:14" ht="23.25" customHeight="1" x14ac:dyDescent="0.15">
      <c r="A74" s="223" t="s">
        <v>160</v>
      </c>
      <c r="B74" s="303" t="s">
        <v>330</v>
      </c>
      <c r="C74" s="173" t="s">
        <v>331</v>
      </c>
      <c r="D74" s="108" t="s">
        <v>33</v>
      </c>
      <c r="E74" s="169">
        <v>53.89</v>
      </c>
      <c r="F74" s="110">
        <v>68.040000000000006</v>
      </c>
      <c r="G74" s="171">
        <f t="shared" si="18"/>
        <v>3666.6756000000005</v>
      </c>
      <c r="H74" s="206"/>
      <c r="I74" s="129">
        <f t="shared" si="19"/>
        <v>0</v>
      </c>
      <c r="J74" s="33"/>
      <c r="K74" s="30">
        <f t="shared" si="20"/>
        <v>0</v>
      </c>
      <c r="L74" s="434"/>
    </row>
    <row r="75" spans="1:14" ht="23.25" customHeight="1" x14ac:dyDescent="0.15">
      <c r="A75" s="223" t="s">
        <v>328</v>
      </c>
      <c r="B75" s="303" t="s">
        <v>481</v>
      </c>
      <c r="C75" s="173" t="s">
        <v>332</v>
      </c>
      <c r="D75" s="108" t="s">
        <v>33</v>
      </c>
      <c r="E75" s="169">
        <v>18</v>
      </c>
      <c r="F75" s="110">
        <v>177.15</v>
      </c>
      <c r="G75" s="171">
        <f t="shared" si="18"/>
        <v>3188.7000000000003</v>
      </c>
      <c r="H75" s="206"/>
      <c r="I75" s="129">
        <f t="shared" si="19"/>
        <v>0</v>
      </c>
      <c r="J75" s="33"/>
      <c r="K75" s="30">
        <f t="shared" si="20"/>
        <v>0</v>
      </c>
      <c r="L75" s="434"/>
    </row>
    <row r="76" spans="1:14" ht="23.25" customHeight="1" x14ac:dyDescent="0.15">
      <c r="A76" s="223" t="s">
        <v>329</v>
      </c>
      <c r="B76" s="303" t="s">
        <v>480</v>
      </c>
      <c r="C76" s="173" t="s">
        <v>521</v>
      </c>
      <c r="D76" s="108" t="s">
        <v>33</v>
      </c>
      <c r="E76" s="169">
        <v>3.15</v>
      </c>
      <c r="F76" s="110">
        <v>230</v>
      </c>
      <c r="G76" s="171">
        <f t="shared" si="18"/>
        <v>724.5</v>
      </c>
      <c r="H76" s="206"/>
      <c r="I76" s="129">
        <f t="shared" si="19"/>
        <v>0</v>
      </c>
      <c r="J76" s="33"/>
      <c r="K76" s="30">
        <f t="shared" si="20"/>
        <v>0</v>
      </c>
      <c r="L76" s="434"/>
    </row>
    <row r="77" spans="1:14" ht="33" customHeight="1" x14ac:dyDescent="0.15">
      <c r="A77" s="223" t="s">
        <v>520</v>
      </c>
      <c r="B77" s="303" t="s">
        <v>333</v>
      </c>
      <c r="C77" s="173" t="s">
        <v>424</v>
      </c>
      <c r="D77" s="108" t="s">
        <v>33</v>
      </c>
      <c r="E77" s="169">
        <v>3.75</v>
      </c>
      <c r="F77" s="110">
        <f>105+96.02</f>
        <v>201.01999999999998</v>
      </c>
      <c r="G77" s="171">
        <f t="shared" si="18"/>
        <v>753.82499999999993</v>
      </c>
      <c r="H77" s="206"/>
      <c r="I77" s="129">
        <f t="shared" si="19"/>
        <v>0</v>
      </c>
      <c r="J77" s="33"/>
      <c r="K77" s="30">
        <f t="shared" si="20"/>
        <v>0</v>
      </c>
      <c r="L77" s="434"/>
    </row>
    <row r="78" spans="1:14" ht="23.25" customHeight="1" x14ac:dyDescent="0.15">
      <c r="A78" s="108" t="s">
        <v>337</v>
      </c>
      <c r="B78" s="347" t="s">
        <v>486</v>
      </c>
      <c r="C78" s="166" t="s">
        <v>519</v>
      </c>
      <c r="D78" s="158" t="s">
        <v>34</v>
      </c>
      <c r="E78" s="109">
        <v>1</v>
      </c>
      <c r="F78" s="113">
        <v>578.96</v>
      </c>
      <c r="G78" s="171">
        <f t="shared" si="18"/>
        <v>578.96</v>
      </c>
      <c r="H78" s="201"/>
      <c r="I78" s="129">
        <f t="shared" si="19"/>
        <v>0</v>
      </c>
      <c r="J78" s="155"/>
      <c r="K78" s="30">
        <f t="shared" si="20"/>
        <v>0</v>
      </c>
      <c r="L78" s="434"/>
    </row>
    <row r="79" spans="1:14" ht="15" customHeight="1" thickBot="1" x14ac:dyDescent="0.2">
      <c r="A79" s="294"/>
      <c r="B79" s="350"/>
      <c r="C79" s="139"/>
      <c r="E79" s="29"/>
      <c r="G79" s="29"/>
      <c r="I79" s="142"/>
      <c r="K79" s="141"/>
      <c r="L79" s="435"/>
    </row>
    <row r="80" spans="1:14" ht="20.100000000000001" customHeight="1" thickBot="1" x14ac:dyDescent="0.2">
      <c r="A80" s="288">
        <v>8</v>
      </c>
      <c r="B80" s="336" t="s">
        <v>39</v>
      </c>
      <c r="C80" s="225"/>
      <c r="D80" s="239"/>
      <c r="E80" s="240"/>
      <c r="F80" s="241"/>
      <c r="G80" s="233"/>
      <c r="H80" s="242">
        <f>SUM(G81:G84)</f>
        <v>97946.424699999989</v>
      </c>
      <c r="I80" s="243"/>
      <c r="J80" s="246"/>
      <c r="K80" s="237"/>
      <c r="L80" s="245">
        <f>SUM(K81:K84)</f>
        <v>0</v>
      </c>
      <c r="N80" s="137"/>
    </row>
    <row r="81" spans="1:14" ht="20.100000000000001" customHeight="1" x14ac:dyDescent="0.15">
      <c r="A81" s="223" t="s">
        <v>293</v>
      </c>
      <c r="B81" s="303" t="s">
        <v>344</v>
      </c>
      <c r="C81" s="173" t="s">
        <v>345</v>
      </c>
      <c r="D81" s="160" t="s">
        <v>33</v>
      </c>
      <c r="E81" s="169">
        <v>439.45</v>
      </c>
      <c r="F81" s="110">
        <v>69.930000000000007</v>
      </c>
      <c r="G81" s="171">
        <f t="shared" ref="G81:G84" si="21">F81*E81</f>
        <v>30730.738500000003</v>
      </c>
      <c r="H81" s="351"/>
      <c r="I81" s="129">
        <f t="shared" ref="I81:I84" si="22">IF(J81="",0,(J81/F81-1))</f>
        <v>0</v>
      </c>
      <c r="J81" s="207"/>
      <c r="K81" s="30">
        <f t="shared" ref="K81:K84" si="23">E81*J81</f>
        <v>0</v>
      </c>
      <c r="L81" s="449"/>
      <c r="N81" s="137"/>
    </row>
    <row r="82" spans="1:14" s="131" customFormat="1" ht="31.5" customHeight="1" x14ac:dyDescent="0.15">
      <c r="A82" s="223" t="s">
        <v>294</v>
      </c>
      <c r="B82" s="303" t="s">
        <v>415</v>
      </c>
      <c r="C82" s="173" t="s">
        <v>416</v>
      </c>
      <c r="D82" s="108" t="s">
        <v>33</v>
      </c>
      <c r="E82" s="169">
        <v>420.12</v>
      </c>
      <c r="F82" s="110">
        <v>154.19999999999999</v>
      </c>
      <c r="G82" s="171">
        <f t="shared" si="21"/>
        <v>64782.503999999994</v>
      </c>
      <c r="H82" s="351"/>
      <c r="I82" s="129">
        <f t="shared" si="22"/>
        <v>0</v>
      </c>
      <c r="J82" s="207"/>
      <c r="K82" s="30">
        <f t="shared" si="23"/>
        <v>0</v>
      </c>
      <c r="L82" s="450"/>
      <c r="N82" s="137"/>
    </row>
    <row r="83" spans="1:14" ht="21" customHeight="1" x14ac:dyDescent="0.15">
      <c r="A83" s="223" t="s">
        <v>295</v>
      </c>
      <c r="B83" s="303" t="s">
        <v>418</v>
      </c>
      <c r="C83" s="167" t="s">
        <v>417</v>
      </c>
      <c r="D83" s="108" t="s">
        <v>33</v>
      </c>
      <c r="E83" s="169">
        <v>19.329999999999998</v>
      </c>
      <c r="F83" s="109">
        <v>33.74</v>
      </c>
      <c r="G83" s="171">
        <f t="shared" si="21"/>
        <v>652.19420000000002</v>
      </c>
      <c r="H83" s="206"/>
      <c r="I83" s="129">
        <f t="shared" si="22"/>
        <v>0</v>
      </c>
      <c r="J83" s="33"/>
      <c r="K83" s="30">
        <f t="shared" si="23"/>
        <v>0</v>
      </c>
      <c r="L83" s="450"/>
      <c r="N83" s="12"/>
    </row>
    <row r="84" spans="1:14" ht="19.5" customHeight="1" x14ac:dyDescent="0.15">
      <c r="A84" s="223" t="s">
        <v>161</v>
      </c>
      <c r="B84" s="305" t="s">
        <v>263</v>
      </c>
      <c r="C84" s="167" t="s">
        <v>200</v>
      </c>
      <c r="D84" s="111" t="s">
        <v>3</v>
      </c>
      <c r="E84" s="171">
        <v>37.4</v>
      </c>
      <c r="F84" s="110">
        <v>47.62</v>
      </c>
      <c r="G84" s="171">
        <f t="shared" si="21"/>
        <v>1780.9879999999998</v>
      </c>
      <c r="H84" s="351"/>
      <c r="I84" s="129">
        <f t="shared" si="22"/>
        <v>0</v>
      </c>
      <c r="J84" s="207"/>
      <c r="K84" s="30">
        <f t="shared" si="23"/>
        <v>0</v>
      </c>
      <c r="L84" s="450"/>
      <c r="N84" s="137"/>
    </row>
    <row r="85" spans="1:14" ht="15" customHeight="1" thickBot="1" x14ac:dyDescent="0.2">
      <c r="A85" s="295"/>
      <c r="B85" s="345"/>
      <c r="C85" s="346"/>
      <c r="D85" s="352"/>
      <c r="E85" s="159"/>
      <c r="F85" s="141"/>
      <c r="G85" s="29"/>
      <c r="H85" s="210"/>
      <c r="I85" s="34"/>
      <c r="J85" s="37"/>
      <c r="K85" s="30"/>
      <c r="L85" s="451"/>
      <c r="N85" s="12"/>
    </row>
    <row r="86" spans="1:14" ht="20.100000000000001" customHeight="1" thickBot="1" x14ac:dyDescent="0.2">
      <c r="A86" s="296">
        <v>9</v>
      </c>
      <c r="B86" s="336" t="s">
        <v>463</v>
      </c>
      <c r="C86" s="225"/>
      <c r="D86" s="239"/>
      <c r="E86" s="240"/>
      <c r="F86" s="241"/>
      <c r="G86" s="233"/>
      <c r="H86" s="242">
        <f>SUM(G87:G118)</f>
        <v>44668.18</v>
      </c>
      <c r="I86" s="243"/>
      <c r="J86" s="246"/>
      <c r="K86" s="237"/>
      <c r="L86" s="245">
        <f>SUM(K87:K118)</f>
        <v>0</v>
      </c>
      <c r="N86" s="137"/>
    </row>
    <row r="87" spans="1:14" s="11" customFormat="1" ht="20.100000000000001" customHeight="1" x14ac:dyDescent="0.15">
      <c r="A87" s="223" t="s">
        <v>162</v>
      </c>
      <c r="B87" s="305" t="s">
        <v>524</v>
      </c>
      <c r="C87" s="167" t="s">
        <v>508</v>
      </c>
      <c r="D87" s="111" t="s">
        <v>34</v>
      </c>
      <c r="E87" s="171">
        <v>44</v>
      </c>
      <c r="F87" s="110">
        <v>91.4</v>
      </c>
      <c r="G87" s="171">
        <f>E87*F87</f>
        <v>4021.6000000000004</v>
      </c>
      <c r="H87" s="206"/>
      <c r="I87" s="129">
        <f t="shared" ref="I87:I118" si="24">IF(J87="",0,(J87/F87-1))</f>
        <v>0</v>
      </c>
      <c r="J87" s="33"/>
      <c r="K87" s="30">
        <f t="shared" ref="K87:K118" si="25">E87*J87</f>
        <v>0</v>
      </c>
      <c r="L87" s="433"/>
      <c r="M87" s="10"/>
      <c r="N87" s="14"/>
    </row>
    <row r="88" spans="1:14" s="11" customFormat="1" ht="19.5" customHeight="1" x14ac:dyDescent="0.15">
      <c r="A88" s="223" t="s">
        <v>163</v>
      </c>
      <c r="B88" s="303" t="s">
        <v>526</v>
      </c>
      <c r="C88" s="173" t="s">
        <v>509</v>
      </c>
      <c r="D88" s="108" t="s">
        <v>34</v>
      </c>
      <c r="E88" s="169">
        <v>75</v>
      </c>
      <c r="F88" s="109">
        <v>100.28</v>
      </c>
      <c r="G88" s="171">
        <f t="shared" ref="G88:G118" si="26">E88*F88</f>
        <v>7521</v>
      </c>
      <c r="H88" s="206"/>
      <c r="I88" s="129">
        <f t="shared" si="24"/>
        <v>0</v>
      </c>
      <c r="J88" s="33"/>
      <c r="K88" s="30">
        <f t="shared" si="25"/>
        <v>0</v>
      </c>
      <c r="L88" s="434"/>
      <c r="M88" s="10"/>
      <c r="N88" s="14"/>
    </row>
    <row r="89" spans="1:14" s="11" customFormat="1" ht="34.5" customHeight="1" x14ac:dyDescent="0.15">
      <c r="A89" s="223" t="s">
        <v>86</v>
      </c>
      <c r="B89" s="303" t="s">
        <v>525</v>
      </c>
      <c r="C89" s="173" t="s">
        <v>509</v>
      </c>
      <c r="D89" s="108" t="s">
        <v>34</v>
      </c>
      <c r="E89" s="169">
        <v>15</v>
      </c>
      <c r="F89" s="109">
        <v>100.28</v>
      </c>
      <c r="G89" s="171">
        <f t="shared" si="26"/>
        <v>1504.2</v>
      </c>
      <c r="H89" s="206"/>
      <c r="I89" s="129">
        <f t="shared" si="24"/>
        <v>0</v>
      </c>
      <c r="J89" s="33"/>
      <c r="K89" s="30">
        <f t="shared" si="25"/>
        <v>0</v>
      </c>
      <c r="L89" s="434"/>
      <c r="M89" s="10"/>
      <c r="N89" s="14"/>
    </row>
    <row r="90" spans="1:14" s="11" customFormat="1" ht="36.75" customHeight="1" x14ac:dyDescent="0.15">
      <c r="A90" s="223" t="s">
        <v>87</v>
      </c>
      <c r="B90" s="303" t="s">
        <v>527</v>
      </c>
      <c r="C90" s="173" t="s">
        <v>510</v>
      </c>
      <c r="D90" s="108" t="s">
        <v>34</v>
      </c>
      <c r="E90" s="169">
        <v>9</v>
      </c>
      <c r="F90" s="110">
        <v>146.09</v>
      </c>
      <c r="G90" s="171">
        <f t="shared" si="26"/>
        <v>1314.81</v>
      </c>
      <c r="H90" s="206"/>
      <c r="I90" s="129">
        <f t="shared" si="24"/>
        <v>0</v>
      </c>
      <c r="J90" s="33"/>
      <c r="K90" s="30">
        <f t="shared" si="25"/>
        <v>0</v>
      </c>
      <c r="L90" s="434"/>
      <c r="M90" s="10"/>
      <c r="N90" s="14"/>
    </row>
    <row r="91" spans="1:14" s="11" customFormat="1" ht="30" customHeight="1" x14ac:dyDescent="0.15">
      <c r="A91" s="223" t="s">
        <v>88</v>
      </c>
      <c r="B91" s="303" t="s">
        <v>425</v>
      </c>
      <c r="C91" s="173" t="s">
        <v>529</v>
      </c>
      <c r="D91" s="108" t="s">
        <v>34</v>
      </c>
      <c r="E91" s="169">
        <v>5</v>
      </c>
      <c r="F91" s="109">
        <v>273.37</v>
      </c>
      <c r="G91" s="171">
        <f t="shared" si="26"/>
        <v>1366.85</v>
      </c>
      <c r="H91" s="206"/>
      <c r="I91" s="129">
        <f t="shared" si="24"/>
        <v>0</v>
      </c>
      <c r="J91" s="33"/>
      <c r="K91" s="30">
        <f t="shared" si="25"/>
        <v>0</v>
      </c>
      <c r="L91" s="434"/>
      <c r="M91" s="10"/>
      <c r="N91" s="14"/>
    </row>
    <row r="92" spans="1:14" s="11" customFormat="1" ht="26.25" customHeight="1" x14ac:dyDescent="0.15">
      <c r="A92" s="223" t="s">
        <v>89</v>
      </c>
      <c r="B92" s="303" t="s">
        <v>370</v>
      </c>
      <c r="C92" s="173"/>
      <c r="D92" s="108" t="s">
        <v>34</v>
      </c>
      <c r="E92" s="169">
        <v>5</v>
      </c>
      <c r="F92" s="220">
        <v>134.83000000000001</v>
      </c>
      <c r="G92" s="171">
        <f t="shared" si="26"/>
        <v>674.15000000000009</v>
      </c>
      <c r="H92" s="206"/>
      <c r="I92" s="129">
        <f t="shared" si="24"/>
        <v>0</v>
      </c>
      <c r="J92" s="33"/>
      <c r="K92" s="30">
        <f t="shared" si="25"/>
        <v>0</v>
      </c>
      <c r="L92" s="434"/>
      <c r="M92" s="10"/>
      <c r="N92" s="14"/>
    </row>
    <row r="93" spans="1:14" s="11" customFormat="1" ht="26.25" customHeight="1" x14ac:dyDescent="0.15">
      <c r="A93" s="223" t="s">
        <v>90</v>
      </c>
      <c r="B93" s="303" t="s">
        <v>264</v>
      </c>
      <c r="C93" s="173" t="s">
        <v>528</v>
      </c>
      <c r="D93" s="108" t="s">
        <v>34</v>
      </c>
      <c r="E93" s="169">
        <v>34</v>
      </c>
      <c r="F93" s="109">
        <v>141.19999999999999</v>
      </c>
      <c r="G93" s="171">
        <f t="shared" si="26"/>
        <v>4800.7999999999993</v>
      </c>
      <c r="H93" s="206"/>
      <c r="I93" s="129">
        <f t="shared" si="24"/>
        <v>0</v>
      </c>
      <c r="J93" s="33"/>
      <c r="K93" s="30">
        <f t="shared" si="25"/>
        <v>0</v>
      </c>
      <c r="L93" s="434"/>
      <c r="M93" s="10"/>
      <c r="N93" s="14"/>
    </row>
    <row r="94" spans="1:14" s="11" customFormat="1" ht="26.25" customHeight="1" x14ac:dyDescent="0.15">
      <c r="A94" s="223" t="s">
        <v>91</v>
      </c>
      <c r="B94" s="303" t="s">
        <v>536</v>
      </c>
      <c r="C94" s="173" t="s">
        <v>532</v>
      </c>
      <c r="D94" s="108" t="s">
        <v>34</v>
      </c>
      <c r="E94" s="169">
        <v>18</v>
      </c>
      <c r="F94" s="109">
        <v>98.08</v>
      </c>
      <c r="G94" s="171">
        <f t="shared" si="26"/>
        <v>1765.44</v>
      </c>
      <c r="H94" s="206"/>
      <c r="I94" s="129">
        <f t="shared" si="24"/>
        <v>0</v>
      </c>
      <c r="J94" s="33"/>
      <c r="K94" s="30">
        <f t="shared" si="25"/>
        <v>0</v>
      </c>
      <c r="L94" s="434"/>
      <c r="M94" s="10"/>
      <c r="N94" s="14"/>
    </row>
    <row r="95" spans="1:14" s="11" customFormat="1" ht="24" customHeight="1" x14ac:dyDescent="0.15">
      <c r="A95" s="223" t="s">
        <v>92</v>
      </c>
      <c r="B95" s="303" t="s">
        <v>537</v>
      </c>
      <c r="C95" s="173" t="s">
        <v>533</v>
      </c>
      <c r="D95" s="108" t="s">
        <v>34</v>
      </c>
      <c r="E95" s="169">
        <v>3</v>
      </c>
      <c r="F95" s="109">
        <v>100.88</v>
      </c>
      <c r="G95" s="171">
        <f t="shared" si="26"/>
        <v>302.64</v>
      </c>
      <c r="H95" s="206"/>
      <c r="I95" s="129">
        <f t="shared" si="24"/>
        <v>0</v>
      </c>
      <c r="J95" s="33"/>
      <c r="K95" s="30">
        <f t="shared" si="25"/>
        <v>0</v>
      </c>
      <c r="L95" s="434"/>
      <c r="M95" s="10"/>
      <c r="N95" s="14"/>
    </row>
    <row r="96" spans="1:14" s="11" customFormat="1" ht="36.75" customHeight="1" x14ac:dyDescent="0.15">
      <c r="A96" s="223" t="s">
        <v>93</v>
      </c>
      <c r="B96" s="303" t="s">
        <v>535</v>
      </c>
      <c r="C96" s="173" t="s">
        <v>534</v>
      </c>
      <c r="D96" s="108" t="s">
        <v>34</v>
      </c>
      <c r="E96" s="169">
        <v>4</v>
      </c>
      <c r="F96" s="109">
        <v>134.04</v>
      </c>
      <c r="G96" s="171">
        <f t="shared" si="26"/>
        <v>536.16</v>
      </c>
      <c r="H96" s="206"/>
      <c r="I96" s="129">
        <f t="shared" si="24"/>
        <v>0</v>
      </c>
      <c r="J96" s="33"/>
      <c r="K96" s="30">
        <f t="shared" si="25"/>
        <v>0</v>
      </c>
      <c r="L96" s="434"/>
      <c r="M96" s="10"/>
      <c r="N96" s="14"/>
    </row>
    <row r="97" spans="1:14" s="11" customFormat="1" ht="31.5" customHeight="1" x14ac:dyDescent="0.15">
      <c r="A97" s="223" t="s">
        <v>94</v>
      </c>
      <c r="B97" s="303" t="s">
        <v>538</v>
      </c>
      <c r="C97" s="173" t="s">
        <v>534</v>
      </c>
      <c r="D97" s="108" t="s">
        <v>34</v>
      </c>
      <c r="E97" s="169">
        <v>1</v>
      </c>
      <c r="F97" s="109">
        <v>134.04</v>
      </c>
      <c r="G97" s="171">
        <f t="shared" si="26"/>
        <v>134.04</v>
      </c>
      <c r="H97" s="206"/>
      <c r="I97" s="129">
        <f t="shared" si="24"/>
        <v>0</v>
      </c>
      <c r="J97" s="33"/>
      <c r="K97" s="30">
        <f t="shared" si="25"/>
        <v>0</v>
      </c>
      <c r="L97" s="434"/>
      <c r="M97" s="10"/>
      <c r="N97" s="14"/>
    </row>
    <row r="98" spans="1:14" s="11" customFormat="1" ht="24.75" customHeight="1" x14ac:dyDescent="0.15">
      <c r="A98" s="223" t="s">
        <v>95</v>
      </c>
      <c r="B98" s="339" t="s">
        <v>518</v>
      </c>
      <c r="C98" s="173" t="s">
        <v>517</v>
      </c>
      <c r="D98" s="116" t="s">
        <v>34</v>
      </c>
      <c r="E98" s="117">
        <v>2</v>
      </c>
      <c r="F98" s="164">
        <v>235.87</v>
      </c>
      <c r="G98" s="171">
        <f t="shared" si="26"/>
        <v>471.74</v>
      </c>
      <c r="H98" s="206"/>
      <c r="I98" s="129">
        <f t="shared" si="24"/>
        <v>0</v>
      </c>
      <c r="J98" s="33"/>
      <c r="K98" s="30">
        <f t="shared" si="25"/>
        <v>0</v>
      </c>
      <c r="L98" s="434"/>
      <c r="M98" s="10"/>
      <c r="N98" s="14"/>
    </row>
    <row r="99" spans="1:14" s="11" customFormat="1" ht="36" customHeight="1" x14ac:dyDescent="0.15">
      <c r="A99" s="223" t="s">
        <v>96</v>
      </c>
      <c r="B99" s="339" t="s">
        <v>478</v>
      </c>
      <c r="C99" s="173" t="s">
        <v>477</v>
      </c>
      <c r="D99" s="116" t="s">
        <v>34</v>
      </c>
      <c r="E99" s="117">
        <v>1</v>
      </c>
      <c r="F99" s="164">
        <v>614.59</v>
      </c>
      <c r="G99" s="171">
        <f t="shared" si="26"/>
        <v>614.59</v>
      </c>
      <c r="H99" s="206"/>
      <c r="I99" s="129">
        <f t="shared" si="24"/>
        <v>0</v>
      </c>
      <c r="J99" s="33"/>
      <c r="K99" s="30">
        <f t="shared" si="25"/>
        <v>0</v>
      </c>
      <c r="L99" s="434"/>
      <c r="M99" s="10"/>
      <c r="N99" s="14"/>
    </row>
    <row r="100" spans="1:14" s="11" customFormat="1" ht="24" customHeight="1" x14ac:dyDescent="0.15">
      <c r="A100" s="223" t="s">
        <v>97</v>
      </c>
      <c r="B100" s="339" t="s">
        <v>426</v>
      </c>
      <c r="C100" s="114" t="s">
        <v>201</v>
      </c>
      <c r="D100" s="116" t="s">
        <v>34</v>
      </c>
      <c r="E100" s="117">
        <v>8</v>
      </c>
      <c r="F100" s="133">
        <v>9.1199999999999992</v>
      </c>
      <c r="G100" s="171">
        <f t="shared" si="26"/>
        <v>72.959999999999994</v>
      </c>
      <c r="H100" s="206"/>
      <c r="I100" s="129">
        <f t="shared" si="24"/>
        <v>0</v>
      </c>
      <c r="J100" s="33"/>
      <c r="K100" s="30">
        <f t="shared" si="25"/>
        <v>0</v>
      </c>
      <c r="L100" s="434"/>
      <c r="M100" s="10"/>
      <c r="N100" s="14"/>
    </row>
    <row r="101" spans="1:14" s="11" customFormat="1" ht="24" customHeight="1" x14ac:dyDescent="0.15">
      <c r="A101" s="223" t="s">
        <v>98</v>
      </c>
      <c r="B101" s="339" t="s">
        <v>427</v>
      </c>
      <c r="C101" s="114" t="s">
        <v>201</v>
      </c>
      <c r="D101" s="116" t="s">
        <v>34</v>
      </c>
      <c r="E101" s="117">
        <v>25</v>
      </c>
      <c r="F101" s="133">
        <v>9.1199999999999992</v>
      </c>
      <c r="G101" s="171">
        <f t="shared" si="26"/>
        <v>227.99999999999997</v>
      </c>
      <c r="H101" s="206"/>
      <c r="I101" s="129">
        <f t="shared" si="24"/>
        <v>0</v>
      </c>
      <c r="J101" s="33"/>
      <c r="K101" s="30">
        <f t="shared" si="25"/>
        <v>0</v>
      </c>
      <c r="L101" s="434"/>
      <c r="M101" s="10"/>
      <c r="N101" s="14"/>
    </row>
    <row r="102" spans="1:14" s="11" customFormat="1" ht="24" customHeight="1" x14ac:dyDescent="0.15">
      <c r="A102" s="223" t="s">
        <v>99</v>
      </c>
      <c r="B102" s="339" t="s">
        <v>464</v>
      </c>
      <c r="C102" s="114" t="s">
        <v>465</v>
      </c>
      <c r="D102" s="116" t="s">
        <v>34</v>
      </c>
      <c r="E102" s="117">
        <v>2</v>
      </c>
      <c r="F102" s="133">
        <v>13.08</v>
      </c>
      <c r="G102" s="171">
        <f t="shared" si="26"/>
        <v>26.16</v>
      </c>
      <c r="H102" s="206"/>
      <c r="I102" s="129">
        <f t="shared" si="24"/>
        <v>0</v>
      </c>
      <c r="J102" s="33"/>
      <c r="K102" s="30">
        <f t="shared" si="25"/>
        <v>0</v>
      </c>
      <c r="L102" s="434"/>
      <c r="M102" s="10"/>
      <c r="N102" s="14"/>
    </row>
    <row r="103" spans="1:14" s="11" customFormat="1" ht="24" customHeight="1" x14ac:dyDescent="0.15">
      <c r="A103" s="223" t="s">
        <v>393</v>
      </c>
      <c r="B103" s="339" t="s">
        <v>428</v>
      </c>
      <c r="C103" s="114" t="s">
        <v>466</v>
      </c>
      <c r="D103" s="116" t="s">
        <v>34</v>
      </c>
      <c r="E103" s="117">
        <v>3</v>
      </c>
      <c r="F103" s="133">
        <v>84.26</v>
      </c>
      <c r="G103" s="171">
        <f t="shared" si="26"/>
        <v>252.78000000000003</v>
      </c>
      <c r="H103" s="206"/>
      <c r="I103" s="129">
        <f t="shared" si="24"/>
        <v>0</v>
      </c>
      <c r="J103" s="33"/>
      <c r="K103" s="30">
        <f t="shared" si="25"/>
        <v>0</v>
      </c>
      <c r="L103" s="434"/>
      <c r="M103" s="10"/>
      <c r="N103" s="14"/>
    </row>
    <row r="104" spans="1:14" s="11" customFormat="1" ht="24" customHeight="1" x14ac:dyDescent="0.15">
      <c r="A104" s="223" t="s">
        <v>449</v>
      </c>
      <c r="B104" s="339" t="s">
        <v>467</v>
      </c>
      <c r="C104" s="114" t="s">
        <v>466</v>
      </c>
      <c r="D104" s="116" t="s">
        <v>34</v>
      </c>
      <c r="E104" s="117">
        <v>2</v>
      </c>
      <c r="F104" s="133">
        <v>84.26</v>
      </c>
      <c r="G104" s="171">
        <f t="shared" si="26"/>
        <v>168.52</v>
      </c>
      <c r="H104" s="206"/>
      <c r="I104" s="129">
        <f t="shared" si="24"/>
        <v>0</v>
      </c>
      <c r="J104" s="33"/>
      <c r="K104" s="30">
        <f t="shared" si="25"/>
        <v>0</v>
      </c>
      <c r="L104" s="434"/>
      <c r="M104" s="10"/>
      <c r="N104" s="14"/>
    </row>
    <row r="105" spans="1:14" s="11" customFormat="1" ht="24" customHeight="1" x14ac:dyDescent="0.15">
      <c r="A105" s="223" t="s">
        <v>450</v>
      </c>
      <c r="B105" s="353" t="s">
        <v>439</v>
      </c>
      <c r="C105" s="114" t="s">
        <v>468</v>
      </c>
      <c r="D105" s="116" t="s">
        <v>34</v>
      </c>
      <c r="E105" s="117">
        <v>1</v>
      </c>
      <c r="F105" s="133">
        <v>5452.62</v>
      </c>
      <c r="G105" s="171">
        <f t="shared" si="26"/>
        <v>5452.62</v>
      </c>
      <c r="H105" s="206"/>
      <c r="I105" s="129">
        <f t="shared" si="24"/>
        <v>0</v>
      </c>
      <c r="J105" s="33"/>
      <c r="K105" s="30">
        <f t="shared" si="25"/>
        <v>0</v>
      </c>
      <c r="L105" s="434"/>
      <c r="M105" s="10"/>
      <c r="N105" s="14"/>
    </row>
    <row r="106" spans="1:14" s="11" customFormat="1" ht="24" customHeight="1" x14ac:dyDescent="0.15">
      <c r="A106" s="223" t="s">
        <v>451</v>
      </c>
      <c r="B106" s="353" t="s">
        <v>429</v>
      </c>
      <c r="C106" s="132" t="s">
        <v>430</v>
      </c>
      <c r="D106" s="116" t="s">
        <v>34</v>
      </c>
      <c r="E106" s="117">
        <v>1</v>
      </c>
      <c r="F106" s="133">
        <v>102.76</v>
      </c>
      <c r="G106" s="171">
        <f t="shared" si="26"/>
        <v>102.76</v>
      </c>
      <c r="H106" s="206"/>
      <c r="I106" s="129">
        <f t="shared" si="24"/>
        <v>0</v>
      </c>
      <c r="J106" s="33"/>
      <c r="K106" s="30">
        <f t="shared" si="25"/>
        <v>0</v>
      </c>
      <c r="L106" s="434"/>
      <c r="M106" s="10"/>
      <c r="N106" s="14"/>
    </row>
    <row r="107" spans="1:14" s="11" customFormat="1" ht="24" customHeight="1" x14ac:dyDescent="0.15">
      <c r="A107" s="223" t="s">
        <v>452</v>
      </c>
      <c r="B107" s="354" t="s">
        <v>431</v>
      </c>
      <c r="C107" s="190" t="s">
        <v>432</v>
      </c>
      <c r="D107" s="116" t="s">
        <v>34</v>
      </c>
      <c r="E107" s="117">
        <v>1</v>
      </c>
      <c r="F107" s="133">
        <v>719.6</v>
      </c>
      <c r="G107" s="171">
        <f t="shared" si="26"/>
        <v>719.6</v>
      </c>
      <c r="H107" s="206"/>
      <c r="I107" s="129">
        <f t="shared" si="24"/>
        <v>0</v>
      </c>
      <c r="J107" s="33"/>
      <c r="K107" s="30">
        <f t="shared" si="25"/>
        <v>0</v>
      </c>
      <c r="L107" s="434"/>
      <c r="M107" s="10"/>
      <c r="N107" s="14"/>
    </row>
    <row r="108" spans="1:14" s="11" customFormat="1" ht="24" customHeight="1" x14ac:dyDescent="0.15">
      <c r="A108" s="223" t="s">
        <v>453</v>
      </c>
      <c r="B108" s="354" t="s">
        <v>433</v>
      </c>
      <c r="C108" s="190" t="s">
        <v>434</v>
      </c>
      <c r="D108" s="116" t="s">
        <v>34</v>
      </c>
      <c r="E108" s="117">
        <v>1</v>
      </c>
      <c r="F108" s="133">
        <v>965.78</v>
      </c>
      <c r="G108" s="171">
        <f t="shared" si="26"/>
        <v>965.78</v>
      </c>
      <c r="H108" s="206"/>
      <c r="I108" s="129">
        <f t="shared" si="24"/>
        <v>0</v>
      </c>
      <c r="J108" s="33"/>
      <c r="K108" s="30">
        <f t="shared" si="25"/>
        <v>0</v>
      </c>
      <c r="L108" s="434"/>
      <c r="M108" s="10"/>
      <c r="N108" s="14"/>
    </row>
    <row r="109" spans="1:14" s="11" customFormat="1" ht="24" customHeight="1" x14ac:dyDescent="0.15">
      <c r="A109" s="223" t="s">
        <v>454</v>
      </c>
      <c r="B109" s="354" t="s">
        <v>435</v>
      </c>
      <c r="C109" s="190" t="s">
        <v>436</v>
      </c>
      <c r="D109" s="116" t="s">
        <v>34</v>
      </c>
      <c r="E109" s="117">
        <v>1</v>
      </c>
      <c r="F109" s="133">
        <v>3161.12</v>
      </c>
      <c r="G109" s="171">
        <f t="shared" si="26"/>
        <v>3161.12</v>
      </c>
      <c r="H109" s="206"/>
      <c r="I109" s="129">
        <f t="shared" si="24"/>
        <v>0</v>
      </c>
      <c r="J109" s="33"/>
      <c r="K109" s="30">
        <f t="shared" si="25"/>
        <v>0</v>
      </c>
      <c r="L109" s="434"/>
      <c r="M109" s="10"/>
      <c r="N109" s="14"/>
    </row>
    <row r="110" spans="1:14" s="11" customFormat="1" ht="38.25" customHeight="1" x14ac:dyDescent="0.15">
      <c r="A110" s="223" t="s">
        <v>455</v>
      </c>
      <c r="B110" s="354" t="s">
        <v>437</v>
      </c>
      <c r="C110" s="190" t="s">
        <v>438</v>
      </c>
      <c r="D110" s="116" t="s">
        <v>34</v>
      </c>
      <c r="E110" s="117">
        <v>1</v>
      </c>
      <c r="F110" s="133">
        <v>564.65</v>
      </c>
      <c r="G110" s="171">
        <f t="shared" si="26"/>
        <v>564.65</v>
      </c>
      <c r="H110" s="206"/>
      <c r="I110" s="129">
        <f t="shared" si="24"/>
        <v>0</v>
      </c>
      <c r="J110" s="33"/>
      <c r="K110" s="30">
        <f t="shared" si="25"/>
        <v>0</v>
      </c>
      <c r="L110" s="434"/>
      <c r="M110" s="10"/>
      <c r="N110" s="14"/>
    </row>
    <row r="111" spans="1:14" s="11" customFormat="1" ht="36" customHeight="1" x14ac:dyDescent="0.15">
      <c r="A111" s="223" t="s">
        <v>456</v>
      </c>
      <c r="B111" s="303" t="s">
        <v>440</v>
      </c>
      <c r="C111" s="173" t="s">
        <v>441</v>
      </c>
      <c r="D111" s="108" t="s">
        <v>3</v>
      </c>
      <c r="E111" s="117">
        <v>75</v>
      </c>
      <c r="F111" s="133">
        <v>23.98</v>
      </c>
      <c r="G111" s="171">
        <f t="shared" si="26"/>
        <v>1798.5</v>
      </c>
      <c r="H111" s="206"/>
      <c r="I111" s="129">
        <f t="shared" si="24"/>
        <v>0</v>
      </c>
      <c r="J111" s="33"/>
      <c r="K111" s="30">
        <f t="shared" si="25"/>
        <v>0</v>
      </c>
      <c r="L111" s="434"/>
      <c r="M111" s="10"/>
      <c r="N111" s="14"/>
    </row>
    <row r="112" spans="1:14" s="11" customFormat="1" ht="36" customHeight="1" x14ac:dyDescent="0.15">
      <c r="A112" s="223" t="s">
        <v>457</v>
      </c>
      <c r="B112" s="303" t="s">
        <v>442</v>
      </c>
      <c r="C112" s="173" t="s">
        <v>443</v>
      </c>
      <c r="D112" s="108" t="s">
        <v>3</v>
      </c>
      <c r="E112" s="117">
        <v>25</v>
      </c>
      <c r="F112" s="133">
        <v>13.16</v>
      </c>
      <c r="G112" s="171">
        <f t="shared" si="26"/>
        <v>329</v>
      </c>
      <c r="H112" s="206"/>
      <c r="I112" s="129">
        <f t="shared" si="24"/>
        <v>0</v>
      </c>
      <c r="J112" s="33"/>
      <c r="K112" s="30">
        <f t="shared" si="25"/>
        <v>0</v>
      </c>
      <c r="L112" s="434"/>
      <c r="M112" s="10"/>
      <c r="N112" s="14"/>
    </row>
    <row r="113" spans="1:14" s="11" customFormat="1" ht="36" customHeight="1" x14ac:dyDescent="0.15">
      <c r="A113" s="223" t="s">
        <v>458</v>
      </c>
      <c r="B113" s="303" t="s">
        <v>444</v>
      </c>
      <c r="C113" s="173" t="s">
        <v>445</v>
      </c>
      <c r="D113" s="108" t="s">
        <v>3</v>
      </c>
      <c r="E113" s="117">
        <v>25</v>
      </c>
      <c r="F113" s="133">
        <v>8.92</v>
      </c>
      <c r="G113" s="171">
        <f t="shared" si="26"/>
        <v>223</v>
      </c>
      <c r="H113" s="206"/>
      <c r="I113" s="129">
        <f t="shared" si="24"/>
        <v>0</v>
      </c>
      <c r="J113" s="33"/>
      <c r="K113" s="30">
        <f t="shared" si="25"/>
        <v>0</v>
      </c>
      <c r="L113" s="434"/>
      <c r="M113" s="10"/>
      <c r="N113" s="14"/>
    </row>
    <row r="114" spans="1:14" s="11" customFormat="1" ht="20.100000000000001" customHeight="1" x14ac:dyDescent="0.15">
      <c r="A114" s="223" t="s">
        <v>459</v>
      </c>
      <c r="B114" s="355" t="s">
        <v>164</v>
      </c>
      <c r="C114" s="114" t="s">
        <v>469</v>
      </c>
      <c r="D114" s="116" t="s">
        <v>34</v>
      </c>
      <c r="E114" s="117">
        <v>4</v>
      </c>
      <c r="F114" s="133">
        <v>29.07</v>
      </c>
      <c r="G114" s="171">
        <f t="shared" si="26"/>
        <v>116.28</v>
      </c>
      <c r="H114" s="206"/>
      <c r="I114" s="129">
        <f t="shared" si="24"/>
        <v>0</v>
      </c>
      <c r="J114" s="33"/>
      <c r="K114" s="30">
        <f t="shared" si="25"/>
        <v>0</v>
      </c>
      <c r="L114" s="434"/>
      <c r="M114" s="10"/>
      <c r="N114" s="14"/>
    </row>
    <row r="115" spans="1:14" s="11" customFormat="1" ht="20.100000000000001" customHeight="1" x14ac:dyDescent="0.15">
      <c r="A115" s="223" t="s">
        <v>460</v>
      </c>
      <c r="B115" s="355" t="s">
        <v>447</v>
      </c>
      <c r="C115" s="114" t="s">
        <v>470</v>
      </c>
      <c r="D115" s="188" t="s">
        <v>3</v>
      </c>
      <c r="E115" s="117">
        <v>90</v>
      </c>
      <c r="F115" s="133">
        <v>20.350000000000001</v>
      </c>
      <c r="G115" s="171">
        <f t="shared" si="26"/>
        <v>1831.5000000000002</v>
      </c>
      <c r="H115" s="206"/>
      <c r="I115" s="129">
        <f t="shared" si="24"/>
        <v>0</v>
      </c>
      <c r="J115" s="33"/>
      <c r="K115" s="30">
        <f t="shared" si="25"/>
        <v>0</v>
      </c>
      <c r="L115" s="434"/>
      <c r="M115" s="10"/>
      <c r="N115" s="14"/>
    </row>
    <row r="116" spans="1:14" s="11" customFormat="1" ht="20.100000000000001" customHeight="1" x14ac:dyDescent="0.15">
      <c r="A116" s="223" t="s">
        <v>461</v>
      </c>
      <c r="B116" s="355" t="s">
        <v>446</v>
      </c>
      <c r="C116" s="114" t="s">
        <v>471</v>
      </c>
      <c r="D116" s="108" t="s">
        <v>3</v>
      </c>
      <c r="E116" s="161">
        <v>114</v>
      </c>
      <c r="F116" s="133">
        <v>27.24</v>
      </c>
      <c r="G116" s="171">
        <f t="shared" si="26"/>
        <v>3105.3599999999997</v>
      </c>
      <c r="H116" s="206"/>
      <c r="I116" s="129">
        <f t="shared" si="24"/>
        <v>0</v>
      </c>
      <c r="J116" s="33"/>
      <c r="K116" s="30">
        <f t="shared" si="25"/>
        <v>0</v>
      </c>
      <c r="L116" s="434"/>
      <c r="M116" s="10"/>
      <c r="N116" s="14"/>
    </row>
    <row r="117" spans="1:14" s="11" customFormat="1" ht="21.75" customHeight="1" x14ac:dyDescent="0.15">
      <c r="A117" s="223" t="s">
        <v>462</v>
      </c>
      <c r="B117" s="339" t="s">
        <v>473</v>
      </c>
      <c r="C117" s="114" t="s">
        <v>472</v>
      </c>
      <c r="D117" s="116" t="s">
        <v>3</v>
      </c>
      <c r="E117" s="117">
        <v>36</v>
      </c>
      <c r="F117" s="127">
        <v>9.43</v>
      </c>
      <c r="G117" s="171">
        <f t="shared" si="26"/>
        <v>339.48</v>
      </c>
      <c r="H117" s="206"/>
      <c r="I117" s="129">
        <f t="shared" si="24"/>
        <v>0</v>
      </c>
      <c r="J117" s="33"/>
      <c r="K117" s="30">
        <f t="shared" si="25"/>
        <v>0</v>
      </c>
      <c r="L117" s="434"/>
      <c r="M117" s="10"/>
      <c r="N117" s="14"/>
    </row>
    <row r="118" spans="1:14" s="11" customFormat="1" ht="21.75" customHeight="1" x14ac:dyDescent="0.15">
      <c r="A118" s="223" t="s">
        <v>476</v>
      </c>
      <c r="B118" s="339" t="s">
        <v>448</v>
      </c>
      <c r="C118" s="209" t="s">
        <v>523</v>
      </c>
      <c r="D118" s="116" t="s">
        <v>34</v>
      </c>
      <c r="E118" s="117">
        <v>1</v>
      </c>
      <c r="F118" s="127">
        <v>182.09</v>
      </c>
      <c r="G118" s="171">
        <f t="shared" si="26"/>
        <v>182.09</v>
      </c>
      <c r="H118" s="210"/>
      <c r="I118" s="129">
        <f t="shared" si="24"/>
        <v>0</v>
      </c>
      <c r="J118" s="130"/>
      <c r="K118" s="30">
        <f t="shared" si="25"/>
        <v>0</v>
      </c>
      <c r="L118" s="434"/>
      <c r="N118" s="14"/>
    </row>
    <row r="119" spans="1:14" ht="15" customHeight="1" thickBot="1" x14ac:dyDescent="0.2">
      <c r="A119" s="295"/>
      <c r="B119" s="356"/>
      <c r="C119" s="342"/>
      <c r="D119" s="352"/>
      <c r="E119" s="159"/>
      <c r="F119" s="141"/>
      <c r="G119" s="29"/>
      <c r="H119" s="210"/>
      <c r="I119" s="34"/>
      <c r="J119" s="37"/>
      <c r="K119" s="30"/>
      <c r="L119" s="435"/>
      <c r="N119" s="12"/>
    </row>
    <row r="120" spans="1:14" s="228" customFormat="1" ht="20.100000000000001" customHeight="1" thickBot="1" x14ac:dyDescent="0.2">
      <c r="A120" s="288">
        <v>10</v>
      </c>
      <c r="B120" s="336" t="s">
        <v>54</v>
      </c>
      <c r="C120" s="225"/>
      <c r="D120" s="255"/>
      <c r="E120" s="256"/>
      <c r="F120" s="232"/>
      <c r="G120" s="233"/>
      <c r="H120" s="242">
        <f>SUM(G121:G123)</f>
        <v>2851.6400000000003</v>
      </c>
      <c r="I120" s="235"/>
      <c r="J120" s="236"/>
      <c r="K120" s="237"/>
      <c r="L120" s="245">
        <f>SUM(K121:K123)</f>
        <v>0</v>
      </c>
      <c r="N120" s="196"/>
    </row>
    <row r="121" spans="1:14" ht="23.25" customHeight="1" x14ac:dyDescent="0.15">
      <c r="A121" s="223" t="s">
        <v>100</v>
      </c>
      <c r="B121" s="357" t="s">
        <v>324</v>
      </c>
      <c r="C121" s="170" t="s">
        <v>323</v>
      </c>
      <c r="D121" s="108" t="s">
        <v>3</v>
      </c>
      <c r="E121" s="168">
        <v>114</v>
      </c>
      <c r="F121" s="169">
        <v>17.8</v>
      </c>
      <c r="G121" s="171">
        <f t="shared" ref="G121:G123" si="27">F121*E121</f>
        <v>2029.2</v>
      </c>
      <c r="H121" s="206"/>
      <c r="I121" s="129">
        <f t="shared" ref="I121:I123" si="28">IF(J121="",0,(J121/F121-1))</f>
        <v>0</v>
      </c>
      <c r="J121" s="33"/>
      <c r="K121" s="30">
        <f t="shared" ref="K121:K123" si="29">E121*J121</f>
        <v>0</v>
      </c>
      <c r="L121" s="433"/>
      <c r="N121" s="12"/>
    </row>
    <row r="122" spans="1:14" ht="20.100000000000001" customHeight="1" x14ac:dyDescent="0.15">
      <c r="A122" s="223" t="s">
        <v>101</v>
      </c>
      <c r="B122" s="358" t="s">
        <v>322</v>
      </c>
      <c r="C122" s="114" t="s">
        <v>325</v>
      </c>
      <c r="D122" s="116" t="s">
        <v>34</v>
      </c>
      <c r="E122" s="117">
        <v>15</v>
      </c>
      <c r="F122" s="112">
        <v>36.28</v>
      </c>
      <c r="G122" s="171">
        <f t="shared" si="27"/>
        <v>544.20000000000005</v>
      </c>
      <c r="H122" s="206"/>
      <c r="I122" s="129">
        <f t="shared" si="28"/>
        <v>0</v>
      </c>
      <c r="J122" s="33"/>
      <c r="K122" s="30">
        <f t="shared" si="29"/>
        <v>0</v>
      </c>
      <c r="L122" s="434"/>
      <c r="N122" s="12"/>
    </row>
    <row r="123" spans="1:14" ht="24.75" customHeight="1" x14ac:dyDescent="0.15">
      <c r="A123" s="223" t="s">
        <v>102</v>
      </c>
      <c r="B123" s="339" t="s">
        <v>103</v>
      </c>
      <c r="C123" s="114" t="s">
        <v>511</v>
      </c>
      <c r="D123" s="116" t="s">
        <v>34</v>
      </c>
      <c r="E123" s="117">
        <v>4</v>
      </c>
      <c r="F123" s="112">
        <v>69.56</v>
      </c>
      <c r="G123" s="171">
        <f t="shared" si="27"/>
        <v>278.24</v>
      </c>
      <c r="H123" s="206"/>
      <c r="I123" s="129">
        <f t="shared" si="28"/>
        <v>0</v>
      </c>
      <c r="J123" s="33"/>
      <c r="K123" s="30">
        <f t="shared" si="29"/>
        <v>0</v>
      </c>
      <c r="L123" s="434"/>
      <c r="N123" s="12"/>
    </row>
    <row r="124" spans="1:14" ht="15" customHeight="1" thickBot="1" x14ac:dyDescent="0.2">
      <c r="A124" s="295"/>
      <c r="B124" s="345"/>
      <c r="C124" s="346"/>
      <c r="D124" s="352"/>
      <c r="E124" s="159"/>
      <c r="F124" s="141"/>
      <c r="G124" s="29"/>
      <c r="H124" s="210"/>
      <c r="I124" s="34"/>
      <c r="J124" s="37"/>
      <c r="K124" s="30"/>
      <c r="L124" s="435"/>
      <c r="N124" s="12"/>
    </row>
    <row r="125" spans="1:14" ht="20.100000000000001" customHeight="1" thickBot="1" x14ac:dyDescent="0.2">
      <c r="A125" s="296">
        <v>11</v>
      </c>
      <c r="B125" s="336" t="s">
        <v>46</v>
      </c>
      <c r="C125" s="225"/>
      <c r="D125" s="239"/>
      <c r="E125" s="240"/>
      <c r="F125" s="241"/>
      <c r="G125" s="233"/>
      <c r="H125" s="254">
        <f>SUM(G126:G151)</f>
        <v>18794.050000000003</v>
      </c>
      <c r="I125" s="243"/>
      <c r="J125" s="244"/>
      <c r="K125" s="237"/>
      <c r="L125" s="245">
        <f>SUM(K126:K151)</f>
        <v>0</v>
      </c>
      <c r="N125" s="137"/>
    </row>
    <row r="126" spans="1:14" ht="34.5" customHeight="1" x14ac:dyDescent="0.15">
      <c r="A126" s="223" t="s">
        <v>104</v>
      </c>
      <c r="B126" s="303" t="s">
        <v>202</v>
      </c>
      <c r="C126" s="173" t="s">
        <v>550</v>
      </c>
      <c r="D126" s="108" t="s">
        <v>34</v>
      </c>
      <c r="E126" s="169">
        <v>27</v>
      </c>
      <c r="F126" s="109">
        <v>71.38</v>
      </c>
      <c r="G126" s="171">
        <f t="shared" ref="G126:G151" si="30">F126*E126</f>
        <v>1927.2599999999998</v>
      </c>
      <c r="H126" s="206"/>
      <c r="I126" s="129">
        <f t="shared" ref="I126:I151" si="31">IF(J126="",0,(J126/F126-1))</f>
        <v>0</v>
      </c>
      <c r="J126" s="33"/>
      <c r="K126" s="30">
        <f t="shared" ref="K126:K151" si="32">E126*J126</f>
        <v>0</v>
      </c>
      <c r="L126" s="433"/>
      <c r="N126" s="14"/>
    </row>
    <row r="127" spans="1:14" ht="35.25" customHeight="1" x14ac:dyDescent="0.15">
      <c r="A127" s="223" t="s">
        <v>105</v>
      </c>
      <c r="B127" s="303" t="s">
        <v>203</v>
      </c>
      <c r="C127" s="173" t="s">
        <v>551</v>
      </c>
      <c r="D127" s="108" t="s">
        <v>512</v>
      </c>
      <c r="E127" s="169">
        <v>5</v>
      </c>
      <c r="F127" s="109">
        <v>50.81</v>
      </c>
      <c r="G127" s="171">
        <f t="shared" si="30"/>
        <v>254.05</v>
      </c>
      <c r="H127" s="206"/>
      <c r="I127" s="129">
        <f t="shared" si="31"/>
        <v>0</v>
      </c>
      <c r="J127" s="33"/>
      <c r="K127" s="30">
        <f t="shared" si="32"/>
        <v>0</v>
      </c>
      <c r="L127" s="434"/>
      <c r="N127" s="14"/>
    </row>
    <row r="128" spans="1:14" ht="20.100000000000001" customHeight="1" x14ac:dyDescent="0.15">
      <c r="A128" s="223" t="s">
        <v>106</v>
      </c>
      <c r="B128" s="303" t="s">
        <v>204</v>
      </c>
      <c r="C128" s="173" t="s">
        <v>205</v>
      </c>
      <c r="D128" s="108" t="s">
        <v>34</v>
      </c>
      <c r="E128" s="169">
        <v>17</v>
      </c>
      <c r="F128" s="109">
        <v>29.77</v>
      </c>
      <c r="G128" s="171">
        <f t="shared" si="30"/>
        <v>506.09</v>
      </c>
      <c r="H128" s="206"/>
      <c r="I128" s="129">
        <f t="shared" si="31"/>
        <v>0</v>
      </c>
      <c r="J128" s="33"/>
      <c r="K128" s="30">
        <f t="shared" si="32"/>
        <v>0</v>
      </c>
      <c r="L128" s="434"/>
      <c r="N128" s="14"/>
    </row>
    <row r="129" spans="1:14" ht="20.100000000000001" customHeight="1" x14ac:dyDescent="0.15">
      <c r="A129" s="223" t="s">
        <v>296</v>
      </c>
      <c r="B129" s="303" t="s">
        <v>109</v>
      </c>
      <c r="C129" s="173" t="s">
        <v>205</v>
      </c>
      <c r="D129" s="108" t="s">
        <v>34</v>
      </c>
      <c r="E129" s="169">
        <v>7</v>
      </c>
      <c r="F129" s="109">
        <v>29.77</v>
      </c>
      <c r="G129" s="171">
        <f t="shared" si="30"/>
        <v>208.39</v>
      </c>
      <c r="H129" s="206"/>
      <c r="I129" s="129">
        <f t="shared" si="31"/>
        <v>0</v>
      </c>
      <c r="J129" s="33"/>
      <c r="K129" s="30">
        <f t="shared" si="32"/>
        <v>0</v>
      </c>
      <c r="L129" s="434"/>
      <c r="N129" s="14"/>
    </row>
    <row r="130" spans="1:14" ht="20.100000000000001" customHeight="1" x14ac:dyDescent="0.15">
      <c r="A130" s="223" t="s">
        <v>107</v>
      </c>
      <c r="B130" s="303" t="s">
        <v>206</v>
      </c>
      <c r="C130" s="173" t="s">
        <v>552</v>
      </c>
      <c r="D130" s="108" t="s">
        <v>34</v>
      </c>
      <c r="E130" s="169">
        <v>5</v>
      </c>
      <c r="F130" s="120">
        <v>234.28</v>
      </c>
      <c r="G130" s="171">
        <f t="shared" si="30"/>
        <v>1171.4000000000001</v>
      </c>
      <c r="H130" s="206"/>
      <c r="I130" s="129">
        <f t="shared" si="31"/>
        <v>0</v>
      </c>
      <c r="J130" s="33"/>
      <c r="K130" s="30">
        <f t="shared" si="32"/>
        <v>0</v>
      </c>
      <c r="L130" s="434"/>
      <c r="N130" s="14"/>
    </row>
    <row r="131" spans="1:14" ht="19.5" customHeight="1" x14ac:dyDescent="0.15">
      <c r="A131" s="223" t="s">
        <v>108</v>
      </c>
      <c r="B131" s="303" t="s">
        <v>207</v>
      </c>
      <c r="C131" s="173" t="s">
        <v>208</v>
      </c>
      <c r="D131" s="108" t="s">
        <v>34</v>
      </c>
      <c r="E131" s="169">
        <v>5</v>
      </c>
      <c r="F131" s="109">
        <v>13.64</v>
      </c>
      <c r="G131" s="171">
        <f t="shared" si="30"/>
        <v>68.2</v>
      </c>
      <c r="H131" s="206"/>
      <c r="I131" s="129">
        <f t="shared" si="31"/>
        <v>0</v>
      </c>
      <c r="J131" s="33"/>
      <c r="K131" s="30">
        <f t="shared" si="32"/>
        <v>0</v>
      </c>
      <c r="L131" s="434"/>
      <c r="N131" s="14"/>
    </row>
    <row r="132" spans="1:14" ht="20.100000000000001" customHeight="1" x14ac:dyDescent="0.15">
      <c r="A132" s="223" t="s">
        <v>110</v>
      </c>
      <c r="B132" s="303" t="s">
        <v>364</v>
      </c>
      <c r="C132" s="173" t="s">
        <v>365</v>
      </c>
      <c r="D132" s="108" t="s">
        <v>34</v>
      </c>
      <c r="E132" s="169">
        <v>1</v>
      </c>
      <c r="F132" s="109">
        <v>247.77</v>
      </c>
      <c r="G132" s="171">
        <f t="shared" si="30"/>
        <v>247.77</v>
      </c>
      <c r="H132" s="206"/>
      <c r="I132" s="129">
        <f t="shared" si="31"/>
        <v>0</v>
      </c>
      <c r="J132" s="33"/>
      <c r="K132" s="30">
        <f t="shared" si="32"/>
        <v>0</v>
      </c>
      <c r="L132" s="434"/>
      <c r="N132" s="14"/>
    </row>
    <row r="133" spans="1:14" ht="20.100000000000001" customHeight="1" x14ac:dyDescent="0.15">
      <c r="A133" s="223" t="s">
        <v>297</v>
      </c>
      <c r="B133" s="303" t="s">
        <v>366</v>
      </c>
      <c r="C133" s="173" t="s">
        <v>367</v>
      </c>
      <c r="D133" s="108" t="s">
        <v>34</v>
      </c>
      <c r="E133" s="169">
        <v>2</v>
      </c>
      <c r="F133" s="109">
        <v>2505.88</v>
      </c>
      <c r="G133" s="171">
        <f t="shared" si="30"/>
        <v>5011.76</v>
      </c>
      <c r="H133" s="206"/>
      <c r="I133" s="129">
        <f t="shared" si="31"/>
        <v>0</v>
      </c>
      <c r="J133" s="33"/>
      <c r="K133" s="30">
        <f t="shared" si="32"/>
        <v>0</v>
      </c>
      <c r="L133" s="434"/>
      <c r="N133" s="14"/>
    </row>
    <row r="134" spans="1:14" ht="21.75" customHeight="1" x14ac:dyDescent="0.15">
      <c r="A134" s="223" t="s">
        <v>298</v>
      </c>
      <c r="B134" s="343" t="s">
        <v>269</v>
      </c>
      <c r="C134" s="173" t="s">
        <v>553</v>
      </c>
      <c r="D134" s="108" t="s">
        <v>34</v>
      </c>
      <c r="E134" s="169">
        <v>2</v>
      </c>
      <c r="F134" s="110">
        <v>31.23</v>
      </c>
      <c r="G134" s="171">
        <f t="shared" si="30"/>
        <v>62.46</v>
      </c>
      <c r="H134" s="206"/>
      <c r="I134" s="129">
        <f t="shared" si="31"/>
        <v>0</v>
      </c>
      <c r="J134" s="33"/>
      <c r="K134" s="30">
        <f t="shared" si="32"/>
        <v>0</v>
      </c>
      <c r="L134" s="434"/>
      <c r="N134" s="14"/>
    </row>
    <row r="135" spans="1:14" ht="21.75" customHeight="1" x14ac:dyDescent="0.15">
      <c r="A135" s="223" t="s">
        <v>299</v>
      </c>
      <c r="B135" s="343" t="s">
        <v>487</v>
      </c>
      <c r="C135" s="173" t="s">
        <v>514</v>
      </c>
      <c r="D135" s="108" t="s">
        <v>34</v>
      </c>
      <c r="E135" s="169">
        <v>2</v>
      </c>
      <c r="F135" s="110">
        <v>242.38</v>
      </c>
      <c r="G135" s="171">
        <f t="shared" si="30"/>
        <v>484.76</v>
      </c>
      <c r="H135" s="206"/>
      <c r="I135" s="129">
        <f t="shared" si="31"/>
        <v>0</v>
      </c>
      <c r="J135" s="33"/>
      <c r="K135" s="30">
        <f t="shared" si="32"/>
        <v>0</v>
      </c>
      <c r="L135" s="434"/>
      <c r="N135" s="14"/>
    </row>
    <row r="136" spans="1:14" ht="20.100000000000001" customHeight="1" x14ac:dyDescent="0.15">
      <c r="A136" s="223" t="s">
        <v>300</v>
      </c>
      <c r="B136" s="303" t="s">
        <v>209</v>
      </c>
      <c r="C136" s="173" t="s">
        <v>554</v>
      </c>
      <c r="D136" s="108" t="s">
        <v>34</v>
      </c>
      <c r="E136" s="169">
        <v>4</v>
      </c>
      <c r="F136" s="110">
        <v>113.94</v>
      </c>
      <c r="G136" s="171">
        <f t="shared" si="30"/>
        <v>455.76</v>
      </c>
      <c r="H136" s="206"/>
      <c r="I136" s="129">
        <f t="shared" si="31"/>
        <v>0</v>
      </c>
      <c r="J136" s="33"/>
      <c r="K136" s="30">
        <f t="shared" si="32"/>
        <v>0</v>
      </c>
      <c r="L136" s="434"/>
      <c r="N136" s="14"/>
    </row>
    <row r="137" spans="1:14" ht="20.100000000000001" customHeight="1" x14ac:dyDescent="0.15">
      <c r="A137" s="223" t="s">
        <v>111</v>
      </c>
      <c r="B137" s="303" t="s">
        <v>363</v>
      </c>
      <c r="C137" s="173" t="s">
        <v>265</v>
      </c>
      <c r="D137" s="108" t="s">
        <v>34</v>
      </c>
      <c r="E137" s="169">
        <v>3</v>
      </c>
      <c r="F137" s="110">
        <v>338.58</v>
      </c>
      <c r="G137" s="171">
        <f t="shared" si="30"/>
        <v>1015.74</v>
      </c>
      <c r="H137" s="206"/>
      <c r="I137" s="129">
        <f t="shared" si="31"/>
        <v>0</v>
      </c>
      <c r="J137" s="33"/>
      <c r="K137" s="30">
        <f t="shared" si="32"/>
        <v>0</v>
      </c>
      <c r="L137" s="434"/>
      <c r="N137" s="14"/>
    </row>
    <row r="138" spans="1:14" s="131" customFormat="1" ht="20.100000000000001" customHeight="1" x14ac:dyDescent="0.15">
      <c r="A138" s="223" t="s">
        <v>301</v>
      </c>
      <c r="B138" s="303" t="s">
        <v>488</v>
      </c>
      <c r="C138" s="173" t="s">
        <v>555</v>
      </c>
      <c r="D138" s="108" t="s">
        <v>34</v>
      </c>
      <c r="E138" s="169">
        <v>2</v>
      </c>
      <c r="F138" s="110">
        <v>223.59</v>
      </c>
      <c r="G138" s="171">
        <f t="shared" si="30"/>
        <v>447.18</v>
      </c>
      <c r="H138" s="210"/>
      <c r="I138" s="129">
        <f t="shared" si="31"/>
        <v>0</v>
      </c>
      <c r="J138" s="130"/>
      <c r="K138" s="30">
        <f t="shared" si="32"/>
        <v>0</v>
      </c>
      <c r="L138" s="434"/>
      <c r="N138" s="14"/>
    </row>
    <row r="139" spans="1:14" ht="20.100000000000001" customHeight="1" x14ac:dyDescent="0.15">
      <c r="A139" s="223" t="s">
        <v>302</v>
      </c>
      <c r="B139" s="303" t="s">
        <v>210</v>
      </c>
      <c r="C139" s="173" t="s">
        <v>556</v>
      </c>
      <c r="D139" s="108" t="s">
        <v>34</v>
      </c>
      <c r="E139" s="169">
        <v>5</v>
      </c>
      <c r="F139" s="110">
        <v>90.43</v>
      </c>
      <c r="G139" s="171">
        <f t="shared" si="30"/>
        <v>452.15000000000003</v>
      </c>
      <c r="H139" s="206"/>
      <c r="I139" s="129">
        <f t="shared" si="31"/>
        <v>0</v>
      </c>
      <c r="J139" s="33"/>
      <c r="K139" s="30">
        <f t="shared" si="32"/>
        <v>0</v>
      </c>
      <c r="L139" s="434"/>
      <c r="N139" s="14"/>
    </row>
    <row r="140" spans="1:14" s="131" customFormat="1" ht="20.100000000000001" customHeight="1" x14ac:dyDescent="0.15">
      <c r="A140" s="223" t="s">
        <v>112</v>
      </c>
      <c r="B140" s="303" t="s">
        <v>211</v>
      </c>
      <c r="C140" s="173"/>
      <c r="D140" s="108" t="s">
        <v>34</v>
      </c>
      <c r="E140" s="169">
        <v>2</v>
      </c>
      <c r="F140" s="120">
        <f>29.86+  9.78</f>
        <v>39.64</v>
      </c>
      <c r="G140" s="171">
        <f t="shared" si="30"/>
        <v>79.28</v>
      </c>
      <c r="H140" s="210"/>
      <c r="I140" s="129">
        <f t="shared" si="31"/>
        <v>0</v>
      </c>
      <c r="J140" s="130"/>
      <c r="K140" s="30">
        <f t="shared" si="32"/>
        <v>0</v>
      </c>
      <c r="L140" s="434"/>
      <c r="N140" s="14"/>
    </row>
    <row r="141" spans="1:14" ht="20.100000000000001" customHeight="1" x14ac:dyDescent="0.15">
      <c r="A141" s="223" t="s">
        <v>113</v>
      </c>
      <c r="B141" s="303" t="s">
        <v>368</v>
      </c>
      <c r="C141" s="173" t="s">
        <v>557</v>
      </c>
      <c r="D141" s="108" t="s">
        <v>34</v>
      </c>
      <c r="E141" s="169">
        <v>2</v>
      </c>
      <c r="F141" s="110">
        <v>24.57</v>
      </c>
      <c r="G141" s="171">
        <f t="shared" si="30"/>
        <v>49.14</v>
      </c>
      <c r="H141" s="206"/>
      <c r="I141" s="129">
        <f t="shared" si="31"/>
        <v>0</v>
      </c>
      <c r="J141" s="33"/>
      <c r="K141" s="30">
        <f t="shared" si="32"/>
        <v>0</v>
      </c>
      <c r="L141" s="434"/>
      <c r="N141" s="14"/>
    </row>
    <row r="142" spans="1:14" s="131" customFormat="1" ht="19.5" customHeight="1" x14ac:dyDescent="0.15">
      <c r="A142" s="223" t="s">
        <v>114</v>
      </c>
      <c r="B142" s="303" t="s">
        <v>212</v>
      </c>
      <c r="C142" s="173" t="s">
        <v>213</v>
      </c>
      <c r="D142" s="108" t="s">
        <v>34</v>
      </c>
      <c r="E142" s="169">
        <v>6</v>
      </c>
      <c r="F142" s="110">
        <v>30.07</v>
      </c>
      <c r="G142" s="171">
        <f t="shared" si="30"/>
        <v>180.42000000000002</v>
      </c>
      <c r="H142" s="210"/>
      <c r="I142" s="129">
        <f t="shared" si="31"/>
        <v>0</v>
      </c>
      <c r="J142" s="130"/>
      <c r="K142" s="30">
        <f t="shared" si="32"/>
        <v>0</v>
      </c>
      <c r="L142" s="434"/>
      <c r="N142" s="14"/>
    </row>
    <row r="143" spans="1:14" ht="20.100000000000001" customHeight="1" x14ac:dyDescent="0.15">
      <c r="A143" s="223" t="s">
        <v>303</v>
      </c>
      <c r="B143" s="303" t="s">
        <v>214</v>
      </c>
      <c r="C143" s="173" t="s">
        <v>558</v>
      </c>
      <c r="D143" s="108" t="s">
        <v>34</v>
      </c>
      <c r="E143" s="169">
        <v>4</v>
      </c>
      <c r="F143" s="109">
        <v>20.78</v>
      </c>
      <c r="G143" s="171">
        <f t="shared" si="30"/>
        <v>83.12</v>
      </c>
      <c r="H143" s="206"/>
      <c r="I143" s="129">
        <f t="shared" si="31"/>
        <v>0</v>
      </c>
      <c r="J143" s="33"/>
      <c r="K143" s="30">
        <f t="shared" si="32"/>
        <v>0</v>
      </c>
      <c r="L143" s="434"/>
      <c r="N143" s="14"/>
    </row>
    <row r="144" spans="1:14" ht="20.100000000000001" customHeight="1" x14ac:dyDescent="0.15">
      <c r="A144" s="223" t="s">
        <v>115</v>
      </c>
      <c r="B144" s="303" t="s">
        <v>266</v>
      </c>
      <c r="C144" s="173" t="s">
        <v>559</v>
      </c>
      <c r="D144" s="108" t="s">
        <v>34</v>
      </c>
      <c r="E144" s="169">
        <v>4</v>
      </c>
      <c r="F144" s="120">
        <v>79.31</v>
      </c>
      <c r="G144" s="171">
        <f t="shared" si="30"/>
        <v>317.24</v>
      </c>
      <c r="H144" s="206"/>
      <c r="I144" s="129">
        <f t="shared" si="31"/>
        <v>0</v>
      </c>
      <c r="J144" s="33"/>
      <c r="K144" s="30">
        <f t="shared" si="32"/>
        <v>0</v>
      </c>
      <c r="L144" s="434"/>
      <c r="N144" s="14"/>
    </row>
    <row r="145" spans="1:14" ht="20.100000000000001" customHeight="1" x14ac:dyDescent="0.15">
      <c r="A145" s="223" t="s">
        <v>394</v>
      </c>
      <c r="B145" s="303" t="s">
        <v>215</v>
      </c>
      <c r="C145" s="173" t="s">
        <v>216</v>
      </c>
      <c r="D145" s="108" t="s">
        <v>34</v>
      </c>
      <c r="E145" s="169">
        <v>5</v>
      </c>
      <c r="F145" s="120">
        <v>50.45</v>
      </c>
      <c r="G145" s="171">
        <f t="shared" si="30"/>
        <v>252.25</v>
      </c>
      <c r="H145" s="206"/>
      <c r="I145" s="129">
        <f t="shared" si="31"/>
        <v>0</v>
      </c>
      <c r="J145" s="33"/>
      <c r="K145" s="30">
        <f t="shared" si="32"/>
        <v>0</v>
      </c>
      <c r="L145" s="434"/>
      <c r="N145" s="14"/>
    </row>
    <row r="146" spans="1:14" ht="20.100000000000001" customHeight="1" x14ac:dyDescent="0.15">
      <c r="A146" s="223" t="s">
        <v>395</v>
      </c>
      <c r="B146" s="303" t="s">
        <v>217</v>
      </c>
      <c r="C146" s="173" t="s">
        <v>218</v>
      </c>
      <c r="D146" s="108" t="s">
        <v>34</v>
      </c>
      <c r="E146" s="169">
        <v>5</v>
      </c>
      <c r="F146" s="109">
        <v>16.350000000000001</v>
      </c>
      <c r="G146" s="171">
        <f t="shared" si="30"/>
        <v>81.75</v>
      </c>
      <c r="H146" s="206"/>
      <c r="I146" s="129">
        <f t="shared" si="31"/>
        <v>0</v>
      </c>
      <c r="J146" s="33"/>
      <c r="K146" s="30">
        <f t="shared" si="32"/>
        <v>0</v>
      </c>
      <c r="L146" s="434"/>
      <c r="N146" s="14"/>
    </row>
    <row r="147" spans="1:14" s="131" customFormat="1" ht="19.5" customHeight="1" x14ac:dyDescent="0.15">
      <c r="A147" s="223" t="s">
        <v>116</v>
      </c>
      <c r="B147" s="303" t="s">
        <v>219</v>
      </c>
      <c r="C147" s="173" t="s">
        <v>220</v>
      </c>
      <c r="D147" s="108" t="s">
        <v>34</v>
      </c>
      <c r="E147" s="169">
        <v>9</v>
      </c>
      <c r="F147" s="109">
        <v>102.37</v>
      </c>
      <c r="G147" s="171">
        <f t="shared" si="30"/>
        <v>921.33</v>
      </c>
      <c r="H147" s="210"/>
      <c r="I147" s="129">
        <f t="shared" si="31"/>
        <v>0</v>
      </c>
      <c r="J147" s="130"/>
      <c r="K147" s="30">
        <f t="shared" si="32"/>
        <v>0</v>
      </c>
      <c r="L147" s="434"/>
      <c r="N147" s="14"/>
    </row>
    <row r="148" spans="1:14" ht="21.75" customHeight="1" x14ac:dyDescent="0.15">
      <c r="A148" s="223" t="s">
        <v>396</v>
      </c>
      <c r="B148" s="303" t="s">
        <v>267</v>
      </c>
      <c r="C148" s="173" t="s">
        <v>268</v>
      </c>
      <c r="D148" s="108" t="s">
        <v>34</v>
      </c>
      <c r="E148" s="169">
        <v>4</v>
      </c>
      <c r="F148" s="109">
        <v>63.96</v>
      </c>
      <c r="G148" s="171">
        <f t="shared" si="30"/>
        <v>255.84</v>
      </c>
      <c r="H148" s="206"/>
      <c r="I148" s="129">
        <f t="shared" si="31"/>
        <v>0</v>
      </c>
      <c r="J148" s="33"/>
      <c r="K148" s="30">
        <f t="shared" si="32"/>
        <v>0</v>
      </c>
      <c r="L148" s="434"/>
      <c r="N148" s="14"/>
    </row>
    <row r="149" spans="1:14" ht="21.75" customHeight="1" x14ac:dyDescent="0.15">
      <c r="A149" s="223" t="s">
        <v>397</v>
      </c>
      <c r="B149" s="315" t="s">
        <v>388</v>
      </c>
      <c r="C149" s="179" t="s">
        <v>560</v>
      </c>
      <c r="D149" s="108" t="s">
        <v>3</v>
      </c>
      <c r="E149" s="169">
        <v>63</v>
      </c>
      <c r="F149" s="109">
        <v>36.35</v>
      </c>
      <c r="G149" s="171">
        <f t="shared" si="30"/>
        <v>2290.0500000000002</v>
      </c>
      <c r="H149" s="206"/>
      <c r="I149" s="129">
        <f t="shared" si="31"/>
        <v>0</v>
      </c>
      <c r="J149" s="33"/>
      <c r="K149" s="30">
        <f t="shared" si="32"/>
        <v>0</v>
      </c>
      <c r="L149" s="434"/>
      <c r="N149" s="14"/>
    </row>
    <row r="150" spans="1:14" ht="20.100000000000001" customHeight="1" x14ac:dyDescent="0.15">
      <c r="A150" s="223" t="s">
        <v>398</v>
      </c>
      <c r="B150" s="303" t="s">
        <v>245</v>
      </c>
      <c r="C150" s="173" t="s">
        <v>246</v>
      </c>
      <c r="D150" s="108" t="s">
        <v>3</v>
      </c>
      <c r="E150" s="169">
        <v>10</v>
      </c>
      <c r="F150" s="120">
        <v>23.57</v>
      </c>
      <c r="G150" s="171">
        <f t="shared" si="30"/>
        <v>235.7</v>
      </c>
      <c r="H150" s="206"/>
      <c r="I150" s="129">
        <f t="shared" si="31"/>
        <v>0</v>
      </c>
      <c r="J150" s="33"/>
      <c r="K150" s="30">
        <f t="shared" si="32"/>
        <v>0</v>
      </c>
      <c r="L150" s="434"/>
      <c r="N150" s="14"/>
    </row>
    <row r="151" spans="1:14" ht="20.100000000000001" customHeight="1" x14ac:dyDescent="0.15">
      <c r="A151" s="223" t="s">
        <v>513</v>
      </c>
      <c r="B151" s="303" t="s">
        <v>515</v>
      </c>
      <c r="C151" s="173" t="s">
        <v>369</v>
      </c>
      <c r="D151" s="108" t="s">
        <v>34</v>
      </c>
      <c r="E151" s="208">
        <v>4</v>
      </c>
      <c r="F151" s="169">
        <v>433.74</v>
      </c>
      <c r="G151" s="171">
        <f t="shared" si="30"/>
        <v>1734.96</v>
      </c>
      <c r="H151" s="206"/>
      <c r="I151" s="129">
        <f t="shared" si="31"/>
        <v>0</v>
      </c>
      <c r="J151" s="33"/>
      <c r="K151" s="30">
        <f t="shared" si="32"/>
        <v>0</v>
      </c>
      <c r="L151" s="434"/>
      <c r="N151" s="14"/>
    </row>
    <row r="152" spans="1:14" s="11" customFormat="1" ht="15" customHeight="1" thickBot="1" x14ac:dyDescent="0.2">
      <c r="A152" s="297"/>
      <c r="B152" s="359"/>
      <c r="C152" s="360"/>
      <c r="D152" s="361"/>
      <c r="E152" s="362"/>
      <c r="F152" s="30"/>
      <c r="G152" s="29"/>
      <c r="H152" s="193"/>
      <c r="I152" s="34"/>
      <c r="J152" s="33"/>
      <c r="K152" s="30"/>
      <c r="L152" s="435"/>
      <c r="M152" s="10"/>
      <c r="N152" s="14"/>
    </row>
    <row r="153" spans="1:14" s="252" customFormat="1" ht="20.100000000000001" customHeight="1" thickBot="1" x14ac:dyDescent="0.2">
      <c r="A153" s="291">
        <v>12</v>
      </c>
      <c r="B153" s="336" t="s">
        <v>47</v>
      </c>
      <c r="C153" s="225"/>
      <c r="D153" s="230"/>
      <c r="E153" s="231"/>
      <c r="F153" s="241"/>
      <c r="G153" s="233"/>
      <c r="H153" s="242">
        <f>SUM(G154:G155)</f>
        <v>2628.8787000000002</v>
      </c>
      <c r="I153" s="243"/>
      <c r="J153" s="253"/>
      <c r="K153" s="237"/>
      <c r="L153" s="245">
        <f>SUM(K154:K155)</f>
        <v>0</v>
      </c>
      <c r="N153" s="229"/>
    </row>
    <row r="154" spans="1:14" s="2" customFormat="1" ht="19.5" customHeight="1" x14ac:dyDescent="0.15">
      <c r="A154" s="292" t="s">
        <v>117</v>
      </c>
      <c r="B154" s="363" t="s">
        <v>221</v>
      </c>
      <c r="C154" s="132" t="s">
        <v>222</v>
      </c>
      <c r="D154" s="158" t="s">
        <v>33</v>
      </c>
      <c r="E154" s="134">
        <v>48.71</v>
      </c>
      <c r="F154" s="162">
        <v>11.34</v>
      </c>
      <c r="G154" s="171">
        <f t="shared" ref="G154:G155" si="33">F154*E154</f>
        <v>552.37139999999999</v>
      </c>
      <c r="H154" s="206"/>
      <c r="I154" s="129">
        <f t="shared" ref="I154:I155" si="34">IF(J154="",0,(J154/F154-1))</f>
        <v>0</v>
      </c>
      <c r="J154" s="33"/>
      <c r="K154" s="30">
        <f t="shared" ref="K154:K155" si="35">E154*J154</f>
        <v>0</v>
      </c>
      <c r="L154" s="433"/>
      <c r="N154" s="3"/>
    </row>
    <row r="155" spans="1:14" s="131" customFormat="1" ht="30.75" customHeight="1" x14ac:dyDescent="0.15">
      <c r="A155" s="292" t="s">
        <v>165</v>
      </c>
      <c r="B155" s="348" t="s">
        <v>542</v>
      </c>
      <c r="C155" s="173" t="s">
        <v>561</v>
      </c>
      <c r="D155" s="108" t="s">
        <v>33</v>
      </c>
      <c r="E155" s="189">
        <v>48.71</v>
      </c>
      <c r="F155" s="109">
        <v>42.63</v>
      </c>
      <c r="G155" s="171">
        <f t="shared" si="33"/>
        <v>2076.5073000000002</v>
      </c>
      <c r="H155" s="210"/>
      <c r="I155" s="129">
        <f t="shared" si="34"/>
        <v>0</v>
      </c>
      <c r="J155" s="37"/>
      <c r="K155" s="30">
        <f t="shared" si="35"/>
        <v>0</v>
      </c>
      <c r="L155" s="434"/>
      <c r="N155" s="12"/>
    </row>
    <row r="156" spans="1:14" ht="20.100000000000001" customHeight="1" thickBot="1" x14ac:dyDescent="0.2">
      <c r="A156" s="295"/>
      <c r="B156" s="339"/>
      <c r="C156" s="209"/>
      <c r="D156" s="116"/>
      <c r="E156" s="117"/>
      <c r="F156" s="141"/>
      <c r="G156" s="29"/>
      <c r="H156" s="210"/>
      <c r="I156" s="34"/>
      <c r="J156" s="37"/>
      <c r="K156" s="30"/>
      <c r="L156" s="435"/>
      <c r="N156" s="12"/>
    </row>
    <row r="157" spans="1:14" s="11" customFormat="1" ht="20.100000000000001" customHeight="1" thickBot="1" x14ac:dyDescent="0.2">
      <c r="A157" s="298">
        <v>13</v>
      </c>
      <c r="B157" s="364" t="s">
        <v>123</v>
      </c>
      <c r="C157" s="248"/>
      <c r="D157" s="249"/>
      <c r="E157" s="250"/>
      <c r="F157" s="250"/>
      <c r="G157" s="233"/>
      <c r="H157" s="242">
        <f>SUM(G158:G161)</f>
        <v>1774.7619999999999</v>
      </c>
      <c r="I157" s="243"/>
      <c r="J157" s="251"/>
      <c r="K157" s="237"/>
      <c r="L157" s="245">
        <f>SUM(K158:K161)</f>
        <v>0</v>
      </c>
      <c r="M157" s="10"/>
      <c r="N157" s="247"/>
    </row>
    <row r="158" spans="1:14" s="11" customFormat="1" ht="19.5" customHeight="1" x14ac:dyDescent="0.15">
      <c r="A158" s="223" t="s">
        <v>118</v>
      </c>
      <c r="B158" s="303" t="s">
        <v>119</v>
      </c>
      <c r="C158" s="173" t="s">
        <v>223</v>
      </c>
      <c r="D158" s="108" t="s">
        <v>34</v>
      </c>
      <c r="E158" s="169">
        <v>3</v>
      </c>
      <c r="F158" s="109">
        <v>113.21</v>
      </c>
      <c r="G158" s="171">
        <f t="shared" ref="G158:G161" si="36">F158*E158</f>
        <v>339.63</v>
      </c>
      <c r="H158" s="206"/>
      <c r="I158" s="129">
        <f t="shared" ref="I158:I161" si="37">IF(J158="",0,(J158/F158-1))</f>
        <v>0</v>
      </c>
      <c r="J158" s="33"/>
      <c r="K158" s="30">
        <f t="shared" ref="K158:K161" si="38">E158*J158</f>
        <v>0</v>
      </c>
      <c r="L158" s="433"/>
      <c r="M158" s="10"/>
      <c r="N158" s="14"/>
    </row>
    <row r="159" spans="1:14" s="11" customFormat="1" ht="24" customHeight="1" x14ac:dyDescent="0.15">
      <c r="A159" s="223" t="s">
        <v>120</v>
      </c>
      <c r="B159" s="303" t="s">
        <v>224</v>
      </c>
      <c r="C159" s="173" t="s">
        <v>225</v>
      </c>
      <c r="D159" s="108" t="s">
        <v>34</v>
      </c>
      <c r="E159" s="169">
        <v>1</v>
      </c>
      <c r="F159" s="109">
        <v>128.65</v>
      </c>
      <c r="G159" s="171">
        <f t="shared" si="36"/>
        <v>128.65</v>
      </c>
      <c r="H159" s="206"/>
      <c r="I159" s="129">
        <f t="shared" si="37"/>
        <v>0</v>
      </c>
      <c r="J159" s="33"/>
      <c r="K159" s="30">
        <f t="shared" si="38"/>
        <v>0</v>
      </c>
      <c r="L159" s="434"/>
      <c r="M159" s="10"/>
      <c r="N159" s="14"/>
    </row>
    <row r="160" spans="1:14" s="11" customFormat="1" ht="20.100000000000001" customHeight="1" x14ac:dyDescent="0.15">
      <c r="A160" s="223" t="s">
        <v>121</v>
      </c>
      <c r="B160" s="303" t="s">
        <v>270</v>
      </c>
      <c r="C160" s="173" t="s">
        <v>271</v>
      </c>
      <c r="D160" s="108" t="s">
        <v>34</v>
      </c>
      <c r="E160" s="169">
        <v>3</v>
      </c>
      <c r="F160" s="169">
        <v>431.42</v>
      </c>
      <c r="G160" s="171">
        <f t="shared" si="36"/>
        <v>1294.26</v>
      </c>
      <c r="H160" s="206"/>
      <c r="I160" s="129">
        <f t="shared" si="37"/>
        <v>0</v>
      </c>
      <c r="J160" s="33"/>
      <c r="K160" s="30">
        <f t="shared" si="38"/>
        <v>0</v>
      </c>
      <c r="L160" s="434"/>
      <c r="M160" s="10"/>
      <c r="N160" s="14"/>
    </row>
    <row r="161" spans="1:14" s="11" customFormat="1" ht="33.75" customHeight="1" x14ac:dyDescent="0.15">
      <c r="A161" s="223" t="s">
        <v>304</v>
      </c>
      <c r="B161" s="303" t="s">
        <v>122</v>
      </c>
      <c r="C161" s="173" t="s">
        <v>226</v>
      </c>
      <c r="D161" s="108" t="s">
        <v>33</v>
      </c>
      <c r="E161" s="135">
        <v>1.05</v>
      </c>
      <c r="F161" s="109">
        <v>11.64</v>
      </c>
      <c r="G161" s="171">
        <f t="shared" si="36"/>
        <v>12.222000000000001</v>
      </c>
      <c r="H161" s="206"/>
      <c r="I161" s="129">
        <f t="shared" si="37"/>
        <v>0</v>
      </c>
      <c r="J161" s="33"/>
      <c r="K161" s="30">
        <f t="shared" si="38"/>
        <v>0</v>
      </c>
      <c r="L161" s="434"/>
      <c r="M161" s="10"/>
      <c r="N161" s="14"/>
    </row>
    <row r="162" spans="1:14" ht="15" customHeight="1" thickBot="1" x14ac:dyDescent="0.2">
      <c r="A162" s="297"/>
      <c r="B162" s="345"/>
      <c r="C162" s="346"/>
      <c r="D162" s="365"/>
      <c r="E162" s="31"/>
      <c r="F162" s="141"/>
      <c r="G162" s="29"/>
      <c r="H162" s="366"/>
      <c r="I162" s="34"/>
      <c r="J162" s="38"/>
      <c r="K162" s="30"/>
      <c r="L162" s="435"/>
      <c r="N162" s="15"/>
    </row>
    <row r="163" spans="1:14" ht="20.100000000000001" customHeight="1" thickBot="1" x14ac:dyDescent="0.2">
      <c r="A163" s="288">
        <v>14</v>
      </c>
      <c r="B163" s="336" t="s">
        <v>41</v>
      </c>
      <c r="C163" s="225"/>
      <c r="D163" s="239"/>
      <c r="E163" s="240"/>
      <c r="F163" s="241"/>
      <c r="G163" s="233"/>
      <c r="H163" s="242">
        <f>SUM(G164:G176)</f>
        <v>84406.618499999982</v>
      </c>
      <c r="I163" s="243"/>
      <c r="J163" s="246"/>
      <c r="K163" s="237"/>
      <c r="L163" s="245">
        <f>SUM(K164:K176)</f>
        <v>0</v>
      </c>
      <c r="N163" s="137"/>
    </row>
    <row r="164" spans="1:14" s="125" customFormat="1" ht="20.100000000000001" customHeight="1" x14ac:dyDescent="0.15">
      <c r="A164" s="223" t="s">
        <v>12</v>
      </c>
      <c r="B164" s="303" t="s">
        <v>75</v>
      </c>
      <c r="C164" s="173"/>
      <c r="D164" s="108"/>
      <c r="E164" s="169"/>
      <c r="F164" s="109"/>
      <c r="G164" s="171"/>
      <c r="H164" s="367"/>
      <c r="I164" s="122"/>
      <c r="J164" s="123"/>
      <c r="K164" s="124"/>
      <c r="L164" s="446"/>
      <c r="N164" s="126"/>
    </row>
    <row r="165" spans="1:14" s="125" customFormat="1" ht="24" customHeight="1" x14ac:dyDescent="0.15">
      <c r="A165" s="223" t="s">
        <v>124</v>
      </c>
      <c r="B165" s="303" t="s">
        <v>227</v>
      </c>
      <c r="C165" s="173" t="s">
        <v>228</v>
      </c>
      <c r="D165" s="108" t="s">
        <v>33</v>
      </c>
      <c r="E165" s="169">
        <v>1956.21</v>
      </c>
      <c r="F165" s="109">
        <v>3.18</v>
      </c>
      <c r="G165" s="171">
        <f t="shared" ref="G165:G176" si="39">F165*E165</f>
        <v>6220.7478000000001</v>
      </c>
      <c r="H165" s="206"/>
      <c r="I165" s="129">
        <f t="shared" ref="I165:I176" si="40">IF(J165="",0,(J165/F165-1))</f>
        <v>0</v>
      </c>
      <c r="J165" s="123"/>
      <c r="K165" s="30">
        <f t="shared" ref="K165:K176" si="41">E165*J165</f>
        <v>0</v>
      </c>
      <c r="L165" s="447"/>
      <c r="N165" s="126"/>
    </row>
    <row r="166" spans="1:14" s="125" customFormat="1" ht="24" customHeight="1" x14ac:dyDescent="0.15">
      <c r="A166" s="223" t="s">
        <v>125</v>
      </c>
      <c r="B166" s="303" t="s">
        <v>229</v>
      </c>
      <c r="C166" s="173" t="s">
        <v>230</v>
      </c>
      <c r="D166" s="160" t="s">
        <v>33</v>
      </c>
      <c r="E166" s="169">
        <v>332.97</v>
      </c>
      <c r="F166" s="109">
        <v>19.260000000000002</v>
      </c>
      <c r="G166" s="171">
        <f t="shared" si="39"/>
        <v>6413.0022000000008</v>
      </c>
      <c r="H166" s="206"/>
      <c r="I166" s="129">
        <f t="shared" si="40"/>
        <v>0</v>
      </c>
      <c r="J166" s="123"/>
      <c r="K166" s="30">
        <f t="shared" si="41"/>
        <v>0</v>
      </c>
      <c r="L166" s="447"/>
      <c r="N166" s="126"/>
    </row>
    <row r="167" spans="1:14" s="125" customFormat="1" ht="24.75" customHeight="1" x14ac:dyDescent="0.15">
      <c r="A167" s="223" t="s">
        <v>126</v>
      </c>
      <c r="B167" s="303" t="s">
        <v>128</v>
      </c>
      <c r="C167" s="173" t="s">
        <v>231</v>
      </c>
      <c r="D167" s="108" t="s">
        <v>33</v>
      </c>
      <c r="E167" s="169">
        <v>1578.24</v>
      </c>
      <c r="F167" s="109">
        <v>14.67</v>
      </c>
      <c r="G167" s="171">
        <f t="shared" si="39"/>
        <v>23152.7808</v>
      </c>
      <c r="H167" s="206"/>
      <c r="I167" s="129">
        <f t="shared" si="40"/>
        <v>0</v>
      </c>
      <c r="J167" s="123"/>
      <c r="K167" s="30">
        <f t="shared" si="41"/>
        <v>0</v>
      </c>
      <c r="L167" s="447"/>
      <c r="N167" s="126"/>
    </row>
    <row r="168" spans="1:14" s="125" customFormat="1" ht="24.75" customHeight="1" x14ac:dyDescent="0.15">
      <c r="A168" s="223" t="s">
        <v>127</v>
      </c>
      <c r="B168" s="303" t="s">
        <v>346</v>
      </c>
      <c r="C168" s="173" t="s">
        <v>347</v>
      </c>
      <c r="D168" s="108" t="s">
        <v>33</v>
      </c>
      <c r="E168" s="169">
        <v>119.6</v>
      </c>
      <c r="F168" s="109">
        <v>70.33</v>
      </c>
      <c r="G168" s="171">
        <f t="shared" si="39"/>
        <v>8411.4679999999989</v>
      </c>
      <c r="H168" s="206"/>
      <c r="I168" s="129">
        <f t="shared" si="40"/>
        <v>0</v>
      </c>
      <c r="J168" s="123"/>
      <c r="K168" s="30">
        <f t="shared" si="41"/>
        <v>0</v>
      </c>
      <c r="L168" s="447"/>
      <c r="N168" s="126"/>
    </row>
    <row r="169" spans="1:14" s="125" customFormat="1" ht="39" customHeight="1" x14ac:dyDescent="0.15">
      <c r="A169" s="223" t="s">
        <v>399</v>
      </c>
      <c r="B169" s="303" t="s">
        <v>272</v>
      </c>
      <c r="C169" s="173" t="s">
        <v>273</v>
      </c>
      <c r="D169" s="108" t="s">
        <v>33</v>
      </c>
      <c r="E169" s="169">
        <v>213.37</v>
      </c>
      <c r="F169" s="120">
        <v>30.95</v>
      </c>
      <c r="G169" s="171">
        <f t="shared" si="39"/>
        <v>6603.8014999999996</v>
      </c>
      <c r="H169" s="206"/>
      <c r="I169" s="129">
        <f t="shared" si="40"/>
        <v>0</v>
      </c>
      <c r="J169" s="123"/>
      <c r="K169" s="30">
        <f t="shared" si="41"/>
        <v>0</v>
      </c>
      <c r="L169" s="447"/>
      <c r="N169" s="126"/>
    </row>
    <row r="170" spans="1:14" s="125" customFormat="1" ht="24.75" customHeight="1" x14ac:dyDescent="0.15">
      <c r="A170" s="223" t="s">
        <v>129</v>
      </c>
      <c r="B170" s="303" t="s">
        <v>130</v>
      </c>
      <c r="C170" s="368"/>
      <c r="D170" s="163"/>
      <c r="E170" s="369"/>
      <c r="F170" s="109"/>
      <c r="G170" s="171">
        <f t="shared" si="39"/>
        <v>0</v>
      </c>
      <c r="H170" s="206"/>
      <c r="I170" s="129">
        <f t="shared" si="40"/>
        <v>0</v>
      </c>
      <c r="J170" s="123"/>
      <c r="K170" s="30">
        <f t="shared" si="41"/>
        <v>0</v>
      </c>
      <c r="L170" s="447"/>
      <c r="N170" s="126"/>
    </row>
    <row r="171" spans="1:14" s="125" customFormat="1" ht="24.75" customHeight="1" x14ac:dyDescent="0.15">
      <c r="A171" s="223" t="s">
        <v>131</v>
      </c>
      <c r="B171" s="303" t="s">
        <v>232</v>
      </c>
      <c r="C171" s="173" t="s">
        <v>233</v>
      </c>
      <c r="D171" s="108" t="s">
        <v>33</v>
      </c>
      <c r="E171" s="169">
        <v>352.5</v>
      </c>
      <c r="F171" s="370">
        <v>10.33</v>
      </c>
      <c r="G171" s="171">
        <f t="shared" si="39"/>
        <v>3641.3249999999998</v>
      </c>
      <c r="H171" s="206"/>
      <c r="I171" s="129">
        <f t="shared" si="40"/>
        <v>0</v>
      </c>
      <c r="J171" s="123"/>
      <c r="K171" s="30">
        <f t="shared" si="41"/>
        <v>0</v>
      </c>
      <c r="L171" s="447"/>
      <c r="N171" s="126"/>
    </row>
    <row r="172" spans="1:14" s="125" customFormat="1" ht="24.75" customHeight="1" x14ac:dyDescent="0.15">
      <c r="A172" s="223" t="s">
        <v>400</v>
      </c>
      <c r="B172" s="303" t="s">
        <v>349</v>
      </c>
      <c r="C172" s="173" t="s">
        <v>562</v>
      </c>
      <c r="D172" s="108" t="s">
        <v>33</v>
      </c>
      <c r="E172" s="169">
        <v>352.5</v>
      </c>
      <c r="F172" s="370">
        <v>57.52</v>
      </c>
      <c r="G172" s="171">
        <f t="shared" si="39"/>
        <v>20275.800000000003</v>
      </c>
      <c r="H172" s="206"/>
      <c r="I172" s="129">
        <f t="shared" si="40"/>
        <v>0</v>
      </c>
      <c r="J172" s="123"/>
      <c r="K172" s="30">
        <f t="shared" si="41"/>
        <v>0</v>
      </c>
      <c r="L172" s="447"/>
      <c r="N172" s="126"/>
    </row>
    <row r="173" spans="1:14" s="125" customFormat="1" ht="32.25" customHeight="1" x14ac:dyDescent="0.15">
      <c r="A173" s="223" t="s">
        <v>401</v>
      </c>
      <c r="B173" s="348" t="s">
        <v>348</v>
      </c>
      <c r="C173" s="173" t="s">
        <v>563</v>
      </c>
      <c r="D173" s="172" t="s">
        <v>33</v>
      </c>
      <c r="E173" s="169">
        <v>69.150000000000006</v>
      </c>
      <c r="F173" s="370">
        <v>58.14</v>
      </c>
      <c r="G173" s="171">
        <f t="shared" si="39"/>
        <v>4020.3810000000003</v>
      </c>
      <c r="H173" s="206"/>
      <c r="I173" s="129">
        <f t="shared" si="40"/>
        <v>0</v>
      </c>
      <c r="J173" s="123"/>
      <c r="K173" s="30">
        <f t="shared" si="41"/>
        <v>0</v>
      </c>
      <c r="L173" s="447"/>
      <c r="N173" s="126"/>
    </row>
    <row r="174" spans="1:14" s="125" customFormat="1" ht="37.5" customHeight="1" x14ac:dyDescent="0.15">
      <c r="A174" s="223" t="s">
        <v>402</v>
      </c>
      <c r="B174" s="343" t="s">
        <v>350</v>
      </c>
      <c r="C174" s="173" t="s">
        <v>351</v>
      </c>
      <c r="D174" s="172" t="s">
        <v>33</v>
      </c>
      <c r="E174" s="169">
        <v>12.17</v>
      </c>
      <c r="F174" s="169">
        <v>34.86</v>
      </c>
      <c r="G174" s="171">
        <f t="shared" si="39"/>
        <v>424.24619999999999</v>
      </c>
      <c r="H174" s="206"/>
      <c r="I174" s="129">
        <f t="shared" si="40"/>
        <v>0</v>
      </c>
      <c r="J174" s="123"/>
      <c r="K174" s="30">
        <f t="shared" si="41"/>
        <v>0</v>
      </c>
      <c r="L174" s="447"/>
      <c r="N174" s="126"/>
    </row>
    <row r="175" spans="1:14" s="125" customFormat="1" ht="24" customHeight="1" x14ac:dyDescent="0.15">
      <c r="A175" s="223" t="s">
        <v>132</v>
      </c>
      <c r="B175" s="348" t="s">
        <v>352</v>
      </c>
      <c r="C175" s="173" t="s">
        <v>353</v>
      </c>
      <c r="D175" s="172" t="s">
        <v>3</v>
      </c>
      <c r="E175" s="169">
        <v>300.8</v>
      </c>
      <c r="F175" s="169">
        <v>13.81</v>
      </c>
      <c r="G175" s="171">
        <f t="shared" si="39"/>
        <v>4154.0480000000007</v>
      </c>
      <c r="H175" s="206"/>
      <c r="I175" s="129">
        <f t="shared" si="40"/>
        <v>0</v>
      </c>
      <c r="J175" s="123"/>
      <c r="K175" s="30">
        <f t="shared" si="41"/>
        <v>0</v>
      </c>
      <c r="L175" s="447"/>
      <c r="N175" s="126"/>
    </row>
    <row r="176" spans="1:14" s="125" customFormat="1" ht="23.25" customHeight="1" x14ac:dyDescent="0.15">
      <c r="A176" s="223" t="s">
        <v>133</v>
      </c>
      <c r="B176" s="348" t="s">
        <v>354</v>
      </c>
      <c r="C176" s="173" t="s">
        <v>355</v>
      </c>
      <c r="D176" s="108" t="s">
        <v>3</v>
      </c>
      <c r="E176" s="169">
        <v>25.8</v>
      </c>
      <c r="F176" s="169">
        <v>42.21</v>
      </c>
      <c r="G176" s="171">
        <f t="shared" si="39"/>
        <v>1089.018</v>
      </c>
      <c r="H176" s="206"/>
      <c r="I176" s="129">
        <f t="shared" si="40"/>
        <v>0</v>
      </c>
      <c r="J176" s="123"/>
      <c r="K176" s="30">
        <f t="shared" si="41"/>
        <v>0</v>
      </c>
      <c r="L176" s="447"/>
      <c r="N176" s="126"/>
    </row>
    <row r="177" spans="1:14" ht="15" customHeight="1" thickBot="1" x14ac:dyDescent="0.2">
      <c r="A177" s="108"/>
      <c r="B177" s="347"/>
      <c r="C177" s="166"/>
      <c r="D177" s="158"/>
      <c r="E177" s="109"/>
      <c r="F177" s="141"/>
      <c r="G177" s="29"/>
      <c r="H177" s="206"/>
      <c r="I177" s="34"/>
      <c r="J177" s="32"/>
      <c r="K177" s="30"/>
      <c r="L177" s="448"/>
    </row>
    <row r="178" spans="1:14" ht="20.100000000000001" customHeight="1" thickBot="1" x14ac:dyDescent="0.2">
      <c r="A178" s="288">
        <v>15</v>
      </c>
      <c r="B178" s="336" t="s">
        <v>19</v>
      </c>
      <c r="C178" s="225"/>
      <c r="D178" s="239"/>
      <c r="E178" s="240"/>
      <c r="F178" s="241"/>
      <c r="G178" s="233"/>
      <c r="H178" s="242">
        <f>SUM(G179:G185)</f>
        <v>35723.877699999997</v>
      </c>
      <c r="I178" s="243"/>
      <c r="J178" s="244"/>
      <c r="K178" s="237"/>
      <c r="L178" s="245">
        <f>SUM(K179:K185)</f>
        <v>0</v>
      </c>
      <c r="N178" s="137"/>
    </row>
    <row r="179" spans="1:14" ht="27" customHeight="1" x14ac:dyDescent="0.15">
      <c r="A179" s="223" t="s">
        <v>134</v>
      </c>
      <c r="B179" s="343" t="s">
        <v>274</v>
      </c>
      <c r="C179" s="167" t="s">
        <v>234</v>
      </c>
      <c r="D179" s="160" t="s">
        <v>33</v>
      </c>
      <c r="E179" s="169">
        <v>1177.03</v>
      </c>
      <c r="F179" s="169">
        <v>8.99</v>
      </c>
      <c r="G179" s="171">
        <f t="shared" ref="G179:G185" si="42">F179*E179</f>
        <v>10581.4997</v>
      </c>
      <c r="H179" s="169"/>
      <c r="I179" s="129">
        <f t="shared" ref="I179:I185" si="43">IF(J179="",0,(J179/F179-1))</f>
        <v>0</v>
      </c>
      <c r="J179" s="33"/>
      <c r="K179" s="30">
        <f t="shared" ref="K179:K185" si="44">E179*J179</f>
        <v>0</v>
      </c>
      <c r="L179" s="433"/>
    </row>
    <row r="180" spans="1:14" ht="27" customHeight="1" x14ac:dyDescent="0.15">
      <c r="A180" s="223" t="s">
        <v>135</v>
      </c>
      <c r="B180" s="343" t="s">
        <v>275</v>
      </c>
      <c r="C180" s="167" t="s">
        <v>235</v>
      </c>
      <c r="D180" s="111" t="s">
        <v>33</v>
      </c>
      <c r="E180" s="169">
        <v>1177.03</v>
      </c>
      <c r="F180" s="169">
        <v>6.62</v>
      </c>
      <c r="G180" s="171">
        <f t="shared" si="42"/>
        <v>7791.9385999999995</v>
      </c>
      <c r="H180" s="169"/>
      <c r="I180" s="129">
        <f t="shared" si="43"/>
        <v>0</v>
      </c>
      <c r="J180" s="33"/>
      <c r="K180" s="30">
        <f t="shared" si="44"/>
        <v>0</v>
      </c>
      <c r="L180" s="434"/>
    </row>
    <row r="181" spans="1:14" ht="27" customHeight="1" x14ac:dyDescent="0.15">
      <c r="A181" s="223" t="s">
        <v>136</v>
      </c>
      <c r="B181" s="343" t="s">
        <v>276</v>
      </c>
      <c r="C181" s="167" t="s">
        <v>236</v>
      </c>
      <c r="D181" s="160" t="s">
        <v>33</v>
      </c>
      <c r="E181" s="169">
        <v>401.21</v>
      </c>
      <c r="F181" s="109">
        <v>7.01</v>
      </c>
      <c r="G181" s="171">
        <f t="shared" si="42"/>
        <v>2812.4820999999997</v>
      </c>
      <c r="H181" s="109"/>
      <c r="I181" s="129">
        <f t="shared" si="43"/>
        <v>0</v>
      </c>
      <c r="J181" s="33"/>
      <c r="K181" s="30">
        <f t="shared" si="44"/>
        <v>0</v>
      </c>
      <c r="L181" s="434"/>
    </row>
    <row r="182" spans="1:14" ht="27" customHeight="1" x14ac:dyDescent="0.15">
      <c r="A182" s="223" t="s">
        <v>137</v>
      </c>
      <c r="B182" s="343" t="s">
        <v>277</v>
      </c>
      <c r="C182" s="167" t="s">
        <v>237</v>
      </c>
      <c r="D182" s="111" t="s">
        <v>33</v>
      </c>
      <c r="E182" s="169">
        <v>401.21</v>
      </c>
      <c r="F182" s="110">
        <v>6.19</v>
      </c>
      <c r="G182" s="171">
        <f t="shared" si="42"/>
        <v>2483.4899</v>
      </c>
      <c r="H182" s="110"/>
      <c r="I182" s="129">
        <f t="shared" si="43"/>
        <v>0</v>
      </c>
      <c r="J182" s="33"/>
      <c r="K182" s="30">
        <f t="shared" si="44"/>
        <v>0</v>
      </c>
      <c r="L182" s="434"/>
    </row>
    <row r="183" spans="1:14" ht="27" customHeight="1" x14ac:dyDescent="0.15">
      <c r="A183" s="223" t="s">
        <v>138</v>
      </c>
      <c r="B183" s="313" t="s">
        <v>356</v>
      </c>
      <c r="C183" s="170" t="s">
        <v>238</v>
      </c>
      <c r="D183" s="108" t="s">
        <v>33</v>
      </c>
      <c r="E183" s="171">
        <v>169.58</v>
      </c>
      <c r="F183" s="171">
        <v>19.18</v>
      </c>
      <c r="G183" s="171">
        <f t="shared" si="42"/>
        <v>3252.5444000000002</v>
      </c>
      <c r="H183" s="171"/>
      <c r="I183" s="129">
        <f t="shared" si="43"/>
        <v>0</v>
      </c>
      <c r="J183" s="33"/>
      <c r="K183" s="30">
        <f t="shared" si="44"/>
        <v>0</v>
      </c>
      <c r="L183" s="434"/>
    </row>
    <row r="184" spans="1:14" ht="27" customHeight="1" x14ac:dyDescent="0.15">
      <c r="A184" s="223" t="s">
        <v>139</v>
      </c>
      <c r="B184" s="313" t="s">
        <v>475</v>
      </c>
      <c r="C184" s="170" t="s">
        <v>238</v>
      </c>
      <c r="D184" s="108" t="s">
        <v>33</v>
      </c>
      <c r="E184" s="169">
        <v>439.45</v>
      </c>
      <c r="F184" s="171">
        <v>19.18</v>
      </c>
      <c r="G184" s="171">
        <f t="shared" si="42"/>
        <v>8428.6509999999998</v>
      </c>
      <c r="H184" s="171"/>
      <c r="I184" s="129">
        <f t="shared" si="43"/>
        <v>0</v>
      </c>
      <c r="J184" s="33"/>
      <c r="K184" s="30">
        <f t="shared" si="44"/>
        <v>0</v>
      </c>
      <c r="L184" s="434"/>
    </row>
    <row r="185" spans="1:14" ht="27" customHeight="1" x14ac:dyDescent="0.15">
      <c r="A185" s="223" t="s">
        <v>403</v>
      </c>
      <c r="B185" s="303" t="s">
        <v>278</v>
      </c>
      <c r="C185" s="172" t="s">
        <v>239</v>
      </c>
      <c r="D185" s="108" t="s">
        <v>33</v>
      </c>
      <c r="E185" s="169">
        <v>30.9</v>
      </c>
      <c r="F185" s="110">
        <v>12.08</v>
      </c>
      <c r="G185" s="171">
        <f t="shared" si="42"/>
        <v>373.27199999999999</v>
      </c>
      <c r="H185" s="110"/>
      <c r="I185" s="129">
        <f t="shared" si="43"/>
        <v>0</v>
      </c>
      <c r="J185" s="33"/>
      <c r="K185" s="30">
        <f t="shared" si="44"/>
        <v>0</v>
      </c>
      <c r="L185" s="434"/>
    </row>
    <row r="186" spans="1:14" s="11" customFormat="1" ht="15" customHeight="1" thickBot="1" x14ac:dyDescent="0.2">
      <c r="A186" s="293"/>
      <c r="B186" s="359"/>
      <c r="C186" s="360"/>
      <c r="D186" s="352"/>
      <c r="E186" s="159"/>
      <c r="F186" s="30"/>
      <c r="G186" s="29"/>
      <c r="H186" s="206"/>
      <c r="I186" s="34"/>
      <c r="J186" s="33"/>
      <c r="K186" s="30"/>
      <c r="L186" s="435"/>
      <c r="M186" s="10"/>
      <c r="N186" s="12"/>
    </row>
    <row r="187" spans="1:14" s="228" customFormat="1" ht="20.100000000000001" customHeight="1" thickBot="1" x14ac:dyDescent="0.2">
      <c r="A187" s="291">
        <v>16</v>
      </c>
      <c r="B187" s="336" t="s">
        <v>20</v>
      </c>
      <c r="C187" s="225"/>
      <c r="D187" s="230"/>
      <c r="E187" s="231"/>
      <c r="F187" s="232"/>
      <c r="G187" s="233"/>
      <c r="H187" s="234">
        <f>SUM(G188:G213)</f>
        <v>30526.551199999994</v>
      </c>
      <c r="I187" s="235"/>
      <c r="J187" s="236"/>
      <c r="K187" s="237"/>
      <c r="L187" s="238">
        <f>SUM(K188:K213)</f>
        <v>0</v>
      </c>
      <c r="N187" s="229"/>
    </row>
    <row r="188" spans="1:14" ht="24" customHeight="1" x14ac:dyDescent="0.15">
      <c r="A188" s="223" t="s">
        <v>140</v>
      </c>
      <c r="B188" s="303" t="s">
        <v>248</v>
      </c>
      <c r="C188" s="173" t="s">
        <v>240</v>
      </c>
      <c r="D188" s="108" t="s">
        <v>34</v>
      </c>
      <c r="E188" s="169">
        <v>17</v>
      </c>
      <c r="F188" s="109">
        <v>13.18</v>
      </c>
      <c r="G188" s="171">
        <f>F188*E188</f>
        <v>224.06</v>
      </c>
      <c r="H188" s="206"/>
      <c r="I188" s="129">
        <f t="shared" ref="I188:I221" si="45">IF(J188="",0,(J188/F188-1))</f>
        <v>0</v>
      </c>
      <c r="J188" s="33"/>
      <c r="K188" s="30">
        <f>E188*J188</f>
        <v>0</v>
      </c>
      <c r="L188" s="433"/>
    </row>
    <row r="189" spans="1:14" ht="24" customHeight="1" x14ac:dyDescent="0.15">
      <c r="A189" s="223" t="s">
        <v>141</v>
      </c>
      <c r="B189" s="303" t="s">
        <v>279</v>
      </c>
      <c r="C189" s="173" t="s">
        <v>280</v>
      </c>
      <c r="D189" s="160" t="s">
        <v>33</v>
      </c>
      <c r="E189" s="169">
        <v>2.81</v>
      </c>
      <c r="F189" s="109">
        <v>173.33</v>
      </c>
      <c r="G189" s="171">
        <f t="shared" ref="G189:G213" si="46">F189*E189</f>
        <v>487.05730000000005</v>
      </c>
      <c r="H189" s="206"/>
      <c r="I189" s="129">
        <f t="shared" si="45"/>
        <v>0</v>
      </c>
      <c r="J189" s="33"/>
      <c r="K189" s="30">
        <f t="shared" ref="K189:K221" si="47">E189*J189</f>
        <v>0</v>
      </c>
      <c r="L189" s="434"/>
    </row>
    <row r="190" spans="1:14" ht="24" customHeight="1" x14ac:dyDescent="0.15">
      <c r="A190" s="223" t="s">
        <v>286</v>
      </c>
      <c r="B190" s="303" t="s">
        <v>241</v>
      </c>
      <c r="C190" s="173" t="s">
        <v>569</v>
      </c>
      <c r="D190" s="160" t="s">
        <v>33</v>
      </c>
      <c r="E190" s="169">
        <v>8.1</v>
      </c>
      <c r="F190" s="109">
        <v>400</v>
      </c>
      <c r="G190" s="171">
        <f t="shared" si="46"/>
        <v>3240</v>
      </c>
      <c r="H190" s="206"/>
      <c r="I190" s="129">
        <f t="shared" si="45"/>
        <v>0</v>
      </c>
      <c r="J190" s="33"/>
      <c r="K190" s="30">
        <f t="shared" si="47"/>
        <v>0</v>
      </c>
      <c r="L190" s="434"/>
    </row>
    <row r="191" spans="1:14" ht="24" customHeight="1" x14ac:dyDescent="0.15">
      <c r="A191" s="223" t="s">
        <v>142</v>
      </c>
      <c r="B191" s="303" t="s">
        <v>419</v>
      </c>
      <c r="C191" s="115" t="s">
        <v>570</v>
      </c>
      <c r="D191" s="160" t="s">
        <v>3</v>
      </c>
      <c r="E191" s="165">
        <v>0.85</v>
      </c>
      <c r="F191" s="109">
        <v>30</v>
      </c>
      <c r="G191" s="171">
        <f t="shared" si="46"/>
        <v>25.5</v>
      </c>
      <c r="H191" s="206"/>
      <c r="I191" s="129">
        <f t="shared" si="45"/>
        <v>0</v>
      </c>
      <c r="J191" s="33"/>
      <c r="K191" s="30">
        <f t="shared" si="47"/>
        <v>0</v>
      </c>
      <c r="L191" s="434"/>
    </row>
    <row r="192" spans="1:14" ht="24" customHeight="1" x14ac:dyDescent="0.15">
      <c r="A192" s="223" t="s">
        <v>143</v>
      </c>
      <c r="B192" s="347" t="s">
        <v>420</v>
      </c>
      <c r="C192" s="115" t="s">
        <v>571</v>
      </c>
      <c r="D192" s="160" t="s">
        <v>3</v>
      </c>
      <c r="E192" s="165">
        <v>1.19</v>
      </c>
      <c r="F192" s="109">
        <v>70</v>
      </c>
      <c r="G192" s="171">
        <f t="shared" si="46"/>
        <v>83.3</v>
      </c>
      <c r="H192" s="206"/>
      <c r="I192" s="129">
        <f t="shared" si="45"/>
        <v>0</v>
      </c>
      <c r="J192" s="33"/>
      <c r="K192" s="30">
        <f t="shared" si="47"/>
        <v>0</v>
      </c>
      <c r="L192" s="434"/>
    </row>
    <row r="193" spans="1:14" ht="24" customHeight="1" x14ac:dyDescent="0.15">
      <c r="A193" s="223" t="s">
        <v>287</v>
      </c>
      <c r="B193" s="303" t="s">
        <v>358</v>
      </c>
      <c r="C193" s="115" t="s">
        <v>359</v>
      </c>
      <c r="D193" s="160" t="s">
        <v>3</v>
      </c>
      <c r="E193" s="169">
        <v>36</v>
      </c>
      <c r="F193" s="109">
        <v>54.57</v>
      </c>
      <c r="G193" s="171">
        <f t="shared" si="46"/>
        <v>1964.52</v>
      </c>
      <c r="H193" s="206"/>
      <c r="I193" s="129">
        <f t="shared" si="45"/>
        <v>0</v>
      </c>
      <c r="J193" s="33"/>
      <c r="K193" s="30">
        <f t="shared" si="47"/>
        <v>0</v>
      </c>
      <c r="L193" s="434"/>
    </row>
    <row r="194" spans="1:14" ht="24" customHeight="1" x14ac:dyDescent="0.15">
      <c r="A194" s="223" t="s">
        <v>404</v>
      </c>
      <c r="B194" s="303" t="s">
        <v>281</v>
      </c>
      <c r="C194" s="115" t="s">
        <v>282</v>
      </c>
      <c r="D194" s="160" t="s">
        <v>3</v>
      </c>
      <c r="E194" s="211">
        <v>12</v>
      </c>
      <c r="F194" s="169">
        <v>318.36</v>
      </c>
      <c r="G194" s="171">
        <f t="shared" si="46"/>
        <v>3820.32</v>
      </c>
      <c r="H194" s="206"/>
      <c r="I194" s="129">
        <f t="shared" si="45"/>
        <v>0</v>
      </c>
      <c r="J194" s="33"/>
      <c r="K194" s="30">
        <f t="shared" si="47"/>
        <v>0</v>
      </c>
      <c r="L194" s="434"/>
    </row>
    <row r="195" spans="1:14" ht="24" customHeight="1" x14ac:dyDescent="0.15">
      <c r="A195" s="223" t="s">
        <v>405</v>
      </c>
      <c r="B195" s="303" t="s">
        <v>360</v>
      </c>
      <c r="C195" s="173" t="s">
        <v>361</v>
      </c>
      <c r="D195" s="160" t="s">
        <v>3</v>
      </c>
      <c r="E195" s="165">
        <v>10.32</v>
      </c>
      <c r="F195" s="109">
        <v>149.88999999999999</v>
      </c>
      <c r="G195" s="171">
        <f t="shared" si="46"/>
        <v>1546.8647999999998</v>
      </c>
      <c r="H195" s="206"/>
      <c r="I195" s="129">
        <f t="shared" si="45"/>
        <v>0</v>
      </c>
      <c r="J195" s="33"/>
      <c r="K195" s="30">
        <f t="shared" si="47"/>
        <v>0</v>
      </c>
      <c r="L195" s="434"/>
    </row>
    <row r="196" spans="1:14" ht="24" customHeight="1" x14ac:dyDescent="0.15">
      <c r="A196" s="223" t="s">
        <v>288</v>
      </c>
      <c r="B196" s="303" t="s">
        <v>489</v>
      </c>
      <c r="C196" s="173"/>
      <c r="D196" s="108" t="s">
        <v>3</v>
      </c>
      <c r="E196" s="165">
        <v>2.8</v>
      </c>
      <c r="F196" s="109">
        <v>191.51</v>
      </c>
      <c r="G196" s="171">
        <f t="shared" si="46"/>
        <v>536.22799999999995</v>
      </c>
      <c r="H196" s="206"/>
      <c r="I196" s="129">
        <f t="shared" si="45"/>
        <v>0</v>
      </c>
      <c r="J196" s="33"/>
      <c r="K196" s="30">
        <f t="shared" si="47"/>
        <v>0</v>
      </c>
      <c r="L196" s="434"/>
    </row>
    <row r="197" spans="1:14" ht="24" customHeight="1" x14ac:dyDescent="0.15">
      <c r="A197" s="223" t="s">
        <v>289</v>
      </c>
      <c r="B197" s="303" t="s">
        <v>530</v>
      </c>
      <c r="C197" s="173" t="s">
        <v>564</v>
      </c>
      <c r="D197" s="160" t="s">
        <v>33</v>
      </c>
      <c r="E197" s="165">
        <v>71.25</v>
      </c>
      <c r="F197" s="109">
        <v>195</v>
      </c>
      <c r="G197" s="171">
        <f t="shared" si="46"/>
        <v>13893.75</v>
      </c>
      <c r="H197" s="206"/>
      <c r="I197" s="129">
        <f t="shared" si="45"/>
        <v>0</v>
      </c>
      <c r="J197" s="33"/>
      <c r="K197" s="30">
        <f t="shared" si="47"/>
        <v>0</v>
      </c>
      <c r="L197" s="434"/>
    </row>
    <row r="198" spans="1:14" ht="24" customHeight="1" x14ac:dyDescent="0.15">
      <c r="A198" s="223" t="s">
        <v>290</v>
      </c>
      <c r="B198" s="303" t="s">
        <v>490</v>
      </c>
      <c r="C198" s="173"/>
      <c r="D198" s="108"/>
      <c r="E198" s="165"/>
      <c r="F198" s="109"/>
      <c r="G198" s="171">
        <f t="shared" si="46"/>
        <v>0</v>
      </c>
      <c r="H198" s="206"/>
      <c r="I198" s="129">
        <f t="shared" si="45"/>
        <v>0</v>
      </c>
      <c r="J198" s="33"/>
      <c r="K198" s="30">
        <f t="shared" si="47"/>
        <v>0</v>
      </c>
      <c r="L198" s="434"/>
    </row>
    <row r="199" spans="1:14" ht="24" customHeight="1" x14ac:dyDescent="0.15">
      <c r="A199" s="223" t="s">
        <v>492</v>
      </c>
      <c r="B199" s="315" t="s">
        <v>258</v>
      </c>
      <c r="C199" s="179" t="s">
        <v>259</v>
      </c>
      <c r="D199" s="121" t="s">
        <v>35</v>
      </c>
      <c r="E199" s="165">
        <v>3.91</v>
      </c>
      <c r="F199" s="109">
        <v>24.21</v>
      </c>
      <c r="G199" s="171">
        <f t="shared" si="46"/>
        <v>94.661100000000005</v>
      </c>
      <c r="H199" s="206"/>
      <c r="I199" s="129">
        <f t="shared" si="45"/>
        <v>0</v>
      </c>
      <c r="J199" s="33"/>
      <c r="K199" s="30">
        <f t="shared" si="47"/>
        <v>0</v>
      </c>
      <c r="L199" s="434"/>
    </row>
    <row r="200" spans="1:14" s="131" customFormat="1" ht="24" customHeight="1" x14ac:dyDescent="0.15">
      <c r="A200" s="223" t="s">
        <v>493</v>
      </c>
      <c r="B200" s="300" t="s">
        <v>81</v>
      </c>
      <c r="C200" s="337" t="s">
        <v>568</v>
      </c>
      <c r="D200" s="121" t="s">
        <v>35</v>
      </c>
      <c r="E200" s="165">
        <v>2.2999999999999998</v>
      </c>
      <c r="F200" s="156">
        <v>231.06</v>
      </c>
      <c r="G200" s="171">
        <f t="shared" si="46"/>
        <v>531.43799999999999</v>
      </c>
      <c r="H200" s="210"/>
      <c r="I200" s="129">
        <f t="shared" si="45"/>
        <v>0</v>
      </c>
      <c r="J200" s="130"/>
      <c r="K200" s="30">
        <f t="shared" si="47"/>
        <v>0</v>
      </c>
      <c r="L200" s="434"/>
      <c r="N200" s="12"/>
    </row>
    <row r="201" spans="1:14" s="131" customFormat="1" ht="24" customHeight="1" x14ac:dyDescent="0.15">
      <c r="A201" s="223" t="s">
        <v>494</v>
      </c>
      <c r="B201" s="303" t="s">
        <v>190</v>
      </c>
      <c r="C201" s="173" t="s">
        <v>565</v>
      </c>
      <c r="D201" s="108" t="s">
        <v>33</v>
      </c>
      <c r="E201" s="165">
        <v>2.2999999999999998</v>
      </c>
      <c r="F201" s="109">
        <v>531.28</v>
      </c>
      <c r="G201" s="171">
        <f t="shared" si="46"/>
        <v>1221.9439999999997</v>
      </c>
      <c r="H201" s="210"/>
      <c r="I201" s="129">
        <f t="shared" si="45"/>
        <v>0</v>
      </c>
      <c r="J201" s="130"/>
      <c r="K201" s="30">
        <f t="shared" si="47"/>
        <v>0</v>
      </c>
      <c r="L201" s="434"/>
      <c r="N201" s="12"/>
    </row>
    <row r="202" spans="1:14" ht="24" customHeight="1" x14ac:dyDescent="0.15">
      <c r="A202" s="223" t="s">
        <v>495</v>
      </c>
      <c r="B202" s="303" t="s">
        <v>482</v>
      </c>
      <c r="C202" s="173" t="s">
        <v>483</v>
      </c>
      <c r="D202" s="160" t="s">
        <v>33</v>
      </c>
      <c r="E202" s="165">
        <v>13.62</v>
      </c>
      <c r="F202" s="109">
        <v>28.81</v>
      </c>
      <c r="G202" s="171">
        <f t="shared" si="46"/>
        <v>392.39219999999995</v>
      </c>
      <c r="H202" s="206"/>
      <c r="I202" s="129">
        <f t="shared" si="45"/>
        <v>0</v>
      </c>
      <c r="J202" s="33"/>
      <c r="K202" s="30">
        <f t="shared" si="47"/>
        <v>0</v>
      </c>
      <c r="L202" s="434"/>
    </row>
    <row r="203" spans="1:14" ht="24" customHeight="1" x14ac:dyDescent="0.15">
      <c r="A203" s="223" t="s">
        <v>496</v>
      </c>
      <c r="B203" s="303" t="s">
        <v>227</v>
      </c>
      <c r="C203" s="173" t="s">
        <v>228</v>
      </c>
      <c r="D203" s="108" t="s">
        <v>33</v>
      </c>
      <c r="E203" s="165">
        <v>18.82</v>
      </c>
      <c r="F203" s="109">
        <v>3.18</v>
      </c>
      <c r="G203" s="171">
        <f t="shared" si="46"/>
        <v>59.847600000000007</v>
      </c>
      <c r="H203" s="206"/>
      <c r="I203" s="129">
        <f t="shared" si="45"/>
        <v>0</v>
      </c>
      <c r="J203" s="33"/>
      <c r="K203" s="30">
        <f t="shared" si="47"/>
        <v>0</v>
      </c>
      <c r="L203" s="434"/>
    </row>
    <row r="204" spans="1:14" ht="24" customHeight="1" x14ac:dyDescent="0.15">
      <c r="A204" s="223" t="s">
        <v>497</v>
      </c>
      <c r="B204" s="303" t="s">
        <v>128</v>
      </c>
      <c r="C204" s="173" t="s">
        <v>231</v>
      </c>
      <c r="D204" s="108" t="s">
        <v>33</v>
      </c>
      <c r="E204" s="165">
        <v>18.82</v>
      </c>
      <c r="F204" s="109">
        <v>14.67</v>
      </c>
      <c r="G204" s="171">
        <f t="shared" si="46"/>
        <v>276.08940000000001</v>
      </c>
      <c r="H204" s="206"/>
      <c r="I204" s="129">
        <f t="shared" si="45"/>
        <v>0</v>
      </c>
      <c r="J204" s="33"/>
      <c r="K204" s="30">
        <f t="shared" si="47"/>
        <v>0</v>
      </c>
      <c r="L204" s="434"/>
    </row>
    <row r="205" spans="1:14" s="131" customFormat="1" ht="24" customHeight="1" x14ac:dyDescent="0.15">
      <c r="A205" s="223" t="s">
        <v>498</v>
      </c>
      <c r="B205" s="303" t="s">
        <v>539</v>
      </c>
      <c r="C205" s="173"/>
      <c r="D205" s="108"/>
      <c r="E205" s="165"/>
      <c r="F205" s="109"/>
      <c r="G205" s="171">
        <f t="shared" si="46"/>
        <v>0</v>
      </c>
      <c r="H205" s="210"/>
      <c r="I205" s="129">
        <f t="shared" si="45"/>
        <v>0</v>
      </c>
      <c r="J205" s="130"/>
      <c r="K205" s="30">
        <f t="shared" si="47"/>
        <v>0</v>
      </c>
      <c r="L205" s="434"/>
      <c r="N205" s="12"/>
    </row>
    <row r="206" spans="1:14" s="131" customFormat="1" ht="24" customHeight="1" x14ac:dyDescent="0.15">
      <c r="A206" s="223" t="s">
        <v>540</v>
      </c>
      <c r="B206" s="363" t="s">
        <v>221</v>
      </c>
      <c r="C206" s="132" t="s">
        <v>222</v>
      </c>
      <c r="D206" s="158" t="s">
        <v>33</v>
      </c>
      <c r="E206" s="165">
        <v>13.52</v>
      </c>
      <c r="F206" s="162">
        <v>11.34</v>
      </c>
      <c r="G206" s="171">
        <f t="shared" si="46"/>
        <v>153.3168</v>
      </c>
      <c r="H206" s="210"/>
      <c r="I206" s="129">
        <f t="shared" si="45"/>
        <v>0</v>
      </c>
      <c r="J206" s="130"/>
      <c r="K206" s="30">
        <f t="shared" si="47"/>
        <v>0</v>
      </c>
      <c r="L206" s="434"/>
      <c r="N206" s="12"/>
    </row>
    <row r="207" spans="1:14" s="217" customFormat="1" ht="34.5" customHeight="1" x14ac:dyDescent="0.15">
      <c r="A207" s="223" t="s">
        <v>541</v>
      </c>
      <c r="B207" s="348" t="s">
        <v>543</v>
      </c>
      <c r="C207" s="173" t="s">
        <v>561</v>
      </c>
      <c r="D207" s="108" t="s">
        <v>33</v>
      </c>
      <c r="E207" s="165">
        <v>13.52</v>
      </c>
      <c r="F207" s="109">
        <v>42.63</v>
      </c>
      <c r="G207" s="171">
        <f t="shared" si="46"/>
        <v>576.35760000000005</v>
      </c>
      <c r="H207" s="215"/>
      <c r="I207" s="129">
        <f t="shared" si="45"/>
        <v>0</v>
      </c>
      <c r="J207" s="216"/>
      <c r="K207" s="30">
        <f t="shared" si="47"/>
        <v>0</v>
      </c>
      <c r="L207" s="434"/>
      <c r="N207" s="218"/>
    </row>
    <row r="208" spans="1:14" ht="24" customHeight="1" x14ac:dyDescent="0.15">
      <c r="A208" s="223" t="s">
        <v>499</v>
      </c>
      <c r="B208" s="343" t="s">
        <v>277</v>
      </c>
      <c r="C208" s="167" t="s">
        <v>237</v>
      </c>
      <c r="D208" s="111" t="s">
        <v>33</v>
      </c>
      <c r="E208" s="165">
        <v>5.76</v>
      </c>
      <c r="F208" s="109">
        <v>6.19</v>
      </c>
      <c r="G208" s="171">
        <f t="shared" si="46"/>
        <v>35.654400000000003</v>
      </c>
      <c r="H208" s="206"/>
      <c r="I208" s="129">
        <f t="shared" si="45"/>
        <v>0</v>
      </c>
      <c r="J208" s="33"/>
      <c r="K208" s="30">
        <f t="shared" si="47"/>
        <v>0</v>
      </c>
      <c r="L208" s="434"/>
    </row>
    <row r="209" spans="1:14" ht="24" customHeight="1" x14ac:dyDescent="0.15">
      <c r="A209" s="223" t="s">
        <v>500</v>
      </c>
      <c r="B209" s="303" t="s">
        <v>491</v>
      </c>
      <c r="C209" s="167" t="s">
        <v>531</v>
      </c>
      <c r="D209" s="111" t="s">
        <v>33</v>
      </c>
      <c r="E209" s="165">
        <v>0.5</v>
      </c>
      <c r="F209" s="109">
        <v>216.56</v>
      </c>
      <c r="G209" s="171">
        <f t="shared" si="46"/>
        <v>108.28</v>
      </c>
      <c r="H209" s="206"/>
      <c r="I209" s="129">
        <f t="shared" si="45"/>
        <v>0</v>
      </c>
      <c r="J209" s="33"/>
      <c r="K209" s="30">
        <f t="shared" si="47"/>
        <v>0</v>
      </c>
      <c r="L209" s="434"/>
    </row>
    <row r="210" spans="1:14" ht="24" customHeight="1" x14ac:dyDescent="0.15">
      <c r="A210" s="223" t="s">
        <v>501</v>
      </c>
      <c r="B210" s="313" t="s">
        <v>356</v>
      </c>
      <c r="C210" s="170" t="s">
        <v>238</v>
      </c>
      <c r="D210" s="108" t="s">
        <v>33</v>
      </c>
      <c r="E210" s="165">
        <v>1</v>
      </c>
      <c r="F210" s="109">
        <v>19.18</v>
      </c>
      <c r="G210" s="171">
        <f t="shared" si="46"/>
        <v>19.18</v>
      </c>
      <c r="H210" s="206"/>
      <c r="I210" s="129">
        <f t="shared" si="45"/>
        <v>0</v>
      </c>
      <c r="J210" s="33"/>
      <c r="K210" s="30">
        <f t="shared" si="47"/>
        <v>0</v>
      </c>
      <c r="L210" s="434"/>
    </row>
    <row r="211" spans="1:14" ht="24" customHeight="1" x14ac:dyDescent="0.15">
      <c r="A211" s="223" t="s">
        <v>144</v>
      </c>
      <c r="B211" s="303" t="s">
        <v>362</v>
      </c>
      <c r="C211" s="173"/>
      <c r="D211" s="160" t="s">
        <v>33</v>
      </c>
      <c r="E211" s="219">
        <v>1.02</v>
      </c>
      <c r="F211" s="109">
        <v>619.5</v>
      </c>
      <c r="G211" s="171">
        <f t="shared" si="46"/>
        <v>631.89</v>
      </c>
      <c r="H211" s="206"/>
      <c r="I211" s="129">
        <f t="shared" si="45"/>
        <v>0</v>
      </c>
      <c r="J211" s="33"/>
      <c r="K211" s="30">
        <f t="shared" si="47"/>
        <v>0</v>
      </c>
      <c r="L211" s="434"/>
    </row>
    <row r="212" spans="1:14" s="11" customFormat="1" ht="22.5" customHeight="1" x14ac:dyDescent="0.15">
      <c r="A212" s="223" t="s">
        <v>291</v>
      </c>
      <c r="B212" s="303" t="s">
        <v>242</v>
      </c>
      <c r="C212" s="173" t="s">
        <v>544</v>
      </c>
      <c r="D212" s="108" t="s">
        <v>35</v>
      </c>
      <c r="E212" s="169">
        <v>12</v>
      </c>
      <c r="F212" s="109">
        <v>18.600000000000001</v>
      </c>
      <c r="G212" s="171">
        <f t="shared" si="46"/>
        <v>223.20000000000002</v>
      </c>
      <c r="H212" s="210"/>
      <c r="I212" s="129">
        <f t="shared" si="45"/>
        <v>0</v>
      </c>
      <c r="J212" s="130"/>
      <c r="K212" s="30">
        <f t="shared" si="47"/>
        <v>0</v>
      </c>
      <c r="L212" s="434"/>
      <c r="N212" s="14"/>
    </row>
    <row r="213" spans="1:14" s="11" customFormat="1" ht="22.5" customHeight="1" x14ac:dyDescent="0.15">
      <c r="A213" s="223" t="s">
        <v>291</v>
      </c>
      <c r="B213" s="303" t="s">
        <v>145</v>
      </c>
      <c r="C213" s="173" t="s">
        <v>243</v>
      </c>
      <c r="D213" s="223" t="s">
        <v>33</v>
      </c>
      <c r="E213" s="169">
        <v>352.5</v>
      </c>
      <c r="F213" s="171">
        <v>1.08</v>
      </c>
      <c r="G213" s="171">
        <f t="shared" si="46"/>
        <v>380.70000000000005</v>
      </c>
      <c r="H213" s="206"/>
      <c r="I213" s="129">
        <f t="shared" si="45"/>
        <v>0</v>
      </c>
      <c r="J213" s="33"/>
      <c r="K213" s="30">
        <f t="shared" si="47"/>
        <v>0</v>
      </c>
      <c r="L213" s="434"/>
      <c r="M213" s="10"/>
      <c r="N213" s="14"/>
    </row>
    <row r="214" spans="1:14" s="11" customFormat="1" ht="15" customHeight="1" thickBot="1" x14ac:dyDescent="0.2">
      <c r="A214" s="283"/>
      <c r="B214" s="382"/>
      <c r="C214" s="386"/>
      <c r="D214" s="387"/>
      <c r="E214" s="388"/>
      <c r="F214" s="284"/>
      <c r="G214" s="383"/>
      <c r="H214" s="384"/>
      <c r="I214" s="389"/>
      <c r="J214" s="390"/>
      <c r="K214" s="385"/>
      <c r="L214" s="435"/>
      <c r="M214" s="10"/>
      <c r="N214" s="14"/>
    </row>
    <row r="215" spans="1:14" ht="20.100000000000001" customHeight="1" thickBot="1" x14ac:dyDescent="0.2">
      <c r="A215" s="291">
        <v>17</v>
      </c>
      <c r="B215" s="336" t="s">
        <v>307</v>
      </c>
      <c r="C215" s="225"/>
      <c r="D215" s="224"/>
      <c r="E215" s="224"/>
      <c r="F215" s="224"/>
      <c r="G215" s="224"/>
      <c r="H215" s="226">
        <f>SUM(G216:G221)</f>
        <v>110864.16</v>
      </c>
      <c r="I215" s="225"/>
      <c r="J215" s="225"/>
      <c r="K215" s="225"/>
      <c r="L215" s="227">
        <f>SUM(K216:K221)</f>
        <v>0</v>
      </c>
    </row>
    <row r="216" spans="1:14" ht="15.75" x14ac:dyDescent="0.15">
      <c r="A216" s="289" t="s">
        <v>171</v>
      </c>
      <c r="B216" s="303" t="s">
        <v>320</v>
      </c>
      <c r="C216" s="316"/>
      <c r="D216" s="309"/>
      <c r="E216" s="312"/>
      <c r="F216" s="312"/>
      <c r="G216" s="187"/>
      <c r="H216" s="214"/>
      <c r="I216" s="129">
        <f t="shared" si="45"/>
        <v>0</v>
      </c>
      <c r="J216" s="33"/>
      <c r="K216" s="30">
        <f t="shared" si="47"/>
        <v>0</v>
      </c>
      <c r="L216" s="433"/>
    </row>
    <row r="217" spans="1:14" s="11" customFormat="1" ht="30" x14ac:dyDescent="0.15">
      <c r="A217" s="223" t="s">
        <v>173</v>
      </c>
      <c r="B217" s="340" t="s">
        <v>312</v>
      </c>
      <c r="C217" s="173" t="s">
        <v>311</v>
      </c>
      <c r="D217" s="309" t="s">
        <v>172</v>
      </c>
      <c r="E217" s="169">
        <v>7</v>
      </c>
      <c r="F217" s="109">
        <v>5243.04</v>
      </c>
      <c r="G217" s="171">
        <f t="shared" ref="G217:G221" si="48">F217*E217</f>
        <v>36701.279999999999</v>
      </c>
      <c r="H217" s="282"/>
      <c r="I217" s="129">
        <f t="shared" si="45"/>
        <v>0</v>
      </c>
      <c r="J217" s="33"/>
      <c r="K217" s="30">
        <f t="shared" si="47"/>
        <v>0</v>
      </c>
      <c r="L217" s="434"/>
      <c r="M217" s="10"/>
      <c r="N217" s="14"/>
    </row>
    <row r="218" spans="1:14" s="138" customFormat="1" ht="30" x14ac:dyDescent="0.15">
      <c r="A218" s="223" t="s">
        <v>174</v>
      </c>
      <c r="B218" s="344" t="s">
        <v>313</v>
      </c>
      <c r="C218" s="173" t="s">
        <v>316</v>
      </c>
      <c r="D218" s="309" t="s">
        <v>172</v>
      </c>
      <c r="E218" s="169">
        <v>6</v>
      </c>
      <c r="F218" s="109">
        <v>5156.8</v>
      </c>
      <c r="G218" s="171">
        <f t="shared" si="48"/>
        <v>30940.800000000003</v>
      </c>
      <c r="H218" s="282"/>
      <c r="I218" s="129">
        <f t="shared" si="45"/>
        <v>0</v>
      </c>
      <c r="J218" s="33"/>
      <c r="K218" s="30">
        <f t="shared" si="47"/>
        <v>0</v>
      </c>
      <c r="L218" s="434"/>
      <c r="M218" s="136"/>
      <c r="N218" s="137"/>
    </row>
    <row r="219" spans="1:14" s="11" customFormat="1" ht="30" x14ac:dyDescent="0.15">
      <c r="A219" s="223" t="s">
        <v>175</v>
      </c>
      <c r="B219" s="340" t="s">
        <v>314</v>
      </c>
      <c r="C219" s="173" t="s">
        <v>317</v>
      </c>
      <c r="D219" s="309" t="s">
        <v>172</v>
      </c>
      <c r="E219" s="169">
        <v>6</v>
      </c>
      <c r="F219" s="109">
        <v>2001.12</v>
      </c>
      <c r="G219" s="171">
        <f t="shared" si="48"/>
        <v>12006.72</v>
      </c>
      <c r="H219" s="282"/>
      <c r="I219" s="129">
        <f t="shared" si="45"/>
        <v>0</v>
      </c>
      <c r="J219" s="33"/>
      <c r="K219" s="30">
        <f t="shared" si="47"/>
        <v>0</v>
      </c>
      <c r="L219" s="434"/>
      <c r="M219" s="10"/>
      <c r="N219" s="14"/>
    </row>
    <row r="220" spans="1:14" s="11" customFormat="1" ht="30" x14ac:dyDescent="0.15">
      <c r="A220" s="223" t="s">
        <v>176</v>
      </c>
      <c r="B220" s="344" t="s">
        <v>474</v>
      </c>
      <c r="C220" s="173" t="s">
        <v>318</v>
      </c>
      <c r="D220" s="309" t="s">
        <v>172</v>
      </c>
      <c r="E220" s="169">
        <v>6</v>
      </c>
      <c r="F220" s="109">
        <v>3213.76</v>
      </c>
      <c r="G220" s="171">
        <f t="shared" si="48"/>
        <v>19282.560000000001</v>
      </c>
      <c r="H220" s="282"/>
      <c r="I220" s="129">
        <f t="shared" si="45"/>
        <v>0</v>
      </c>
      <c r="J220" s="33"/>
      <c r="K220" s="30">
        <f t="shared" si="47"/>
        <v>0</v>
      </c>
      <c r="L220" s="434"/>
      <c r="M220" s="10"/>
      <c r="N220" s="14"/>
    </row>
    <row r="221" spans="1:14" s="11" customFormat="1" ht="30" x14ac:dyDescent="0.15">
      <c r="A221" s="223" t="s">
        <v>177</v>
      </c>
      <c r="B221" s="340" t="s">
        <v>315</v>
      </c>
      <c r="C221" s="173" t="s">
        <v>319</v>
      </c>
      <c r="D221" s="309" t="s">
        <v>172</v>
      </c>
      <c r="E221" s="169">
        <v>6</v>
      </c>
      <c r="F221" s="109">
        <v>1988.8</v>
      </c>
      <c r="G221" s="171">
        <f t="shared" si="48"/>
        <v>11932.8</v>
      </c>
      <c r="H221" s="282"/>
      <c r="I221" s="129">
        <f t="shared" si="45"/>
        <v>0</v>
      </c>
      <c r="J221" s="33"/>
      <c r="K221" s="30">
        <f t="shared" si="47"/>
        <v>0</v>
      </c>
      <c r="L221" s="434"/>
      <c r="M221" s="10"/>
      <c r="N221" s="14"/>
    </row>
    <row r="222" spans="1:14" s="11" customFormat="1" ht="16.5" thickBot="1" x14ac:dyDescent="0.2">
      <c r="A222" s="108"/>
      <c r="B222" s="344"/>
      <c r="C222" s="115"/>
      <c r="D222" s="158"/>
      <c r="E222" s="135"/>
      <c r="F222" s="135"/>
      <c r="G222" s="113"/>
      <c r="H222" s="282"/>
      <c r="I222" s="129"/>
      <c r="J222" s="33"/>
      <c r="K222" s="30"/>
      <c r="L222" s="434"/>
      <c r="M222" s="10"/>
      <c r="N222" s="14"/>
    </row>
    <row r="223" spans="1:14" s="11" customFormat="1" ht="34.5" customHeight="1" x14ac:dyDescent="0.15">
      <c r="A223" s="379"/>
      <c r="B223" s="424" t="s">
        <v>574</v>
      </c>
      <c r="C223" s="425"/>
      <c r="D223" s="425"/>
      <c r="E223" s="426"/>
      <c r="F223" s="436" t="s">
        <v>55</v>
      </c>
      <c r="G223" s="437"/>
      <c r="H223" s="391">
        <f>SUM(H7:H221)</f>
        <v>702438.92249999987</v>
      </c>
      <c r="I223" s="380"/>
      <c r="J223" s="436" t="s">
        <v>55</v>
      </c>
      <c r="K223" s="437"/>
      <c r="L223" s="381">
        <f>SUM(L7:L221)</f>
        <v>0</v>
      </c>
      <c r="M223" s="10"/>
      <c r="N223" s="14"/>
    </row>
    <row r="224" spans="1:14" s="11" customFormat="1" ht="36.75" customHeight="1" x14ac:dyDescent="0.15">
      <c r="A224" s="373"/>
      <c r="B224" s="427"/>
      <c r="C224" s="428"/>
      <c r="D224" s="428"/>
      <c r="E224" s="429"/>
      <c r="F224" s="438" t="s">
        <v>573</v>
      </c>
      <c r="G224" s="439"/>
      <c r="H224" s="371">
        <f>0.239*H223</f>
        <v>167882.90247749997</v>
      </c>
      <c r="I224" s="372"/>
      <c r="J224" s="438" t="s">
        <v>573</v>
      </c>
      <c r="K224" s="439"/>
      <c r="L224" s="374">
        <f>0.228*L223</f>
        <v>0</v>
      </c>
      <c r="M224" s="10"/>
      <c r="N224" s="14"/>
    </row>
    <row r="225" spans="1:14" ht="21.75" thickBot="1" x14ac:dyDescent="0.2">
      <c r="A225" s="375"/>
      <c r="B225" s="430"/>
      <c r="C225" s="431"/>
      <c r="D225" s="431"/>
      <c r="E225" s="432"/>
      <c r="F225" s="440" t="s">
        <v>68</v>
      </c>
      <c r="G225" s="441"/>
      <c r="H225" s="376">
        <f>SUM(H223:H224)</f>
        <v>870321.8249774999</v>
      </c>
      <c r="I225" s="377"/>
      <c r="J225" s="440" t="s">
        <v>69</v>
      </c>
      <c r="K225" s="441"/>
      <c r="L225" s="378">
        <f>SUM(L223:L224)</f>
        <v>0</v>
      </c>
    </row>
    <row r="226" spans="1:14" ht="20.100000000000001" customHeight="1" x14ac:dyDescent="0.3">
      <c r="A226" s="17" t="s">
        <v>48</v>
      </c>
      <c r="B226" s="118" t="s">
        <v>566</v>
      </c>
      <c r="C226" s="18"/>
      <c r="D226" s="19"/>
      <c r="F226" s="20"/>
      <c r="G226" s="16"/>
      <c r="H226" s="21"/>
      <c r="I226" s="22"/>
      <c r="J226" s="20"/>
      <c r="K226" s="20"/>
      <c r="L226" s="21"/>
      <c r="N226" s="19"/>
    </row>
    <row r="227" spans="1:14" ht="20.100000000000001" customHeight="1" x14ac:dyDescent="0.25">
      <c r="A227" s="23"/>
      <c r="B227" s="119" t="s">
        <v>567</v>
      </c>
      <c r="C227" s="24"/>
      <c r="D227" s="25"/>
      <c r="E227" s="26"/>
      <c r="F227" s="27"/>
      <c r="I227" s="28"/>
      <c r="J227" s="27"/>
      <c r="K227" s="27"/>
      <c r="N227" s="25"/>
    </row>
  </sheetData>
  <sheetProtection autoFilter="0"/>
  <mergeCells count="25">
    <mergeCell ref="A5:G5"/>
    <mergeCell ref="L216:L222"/>
    <mergeCell ref="L188:L214"/>
    <mergeCell ref="L179:L186"/>
    <mergeCell ref="L164:L177"/>
    <mergeCell ref="L158:L162"/>
    <mergeCell ref="L154:L156"/>
    <mergeCell ref="L126:L152"/>
    <mergeCell ref="L121:L124"/>
    <mergeCell ref="L87:L119"/>
    <mergeCell ref="L81:L85"/>
    <mergeCell ref="L59:L79"/>
    <mergeCell ref="B223:E225"/>
    <mergeCell ref="L8:L14"/>
    <mergeCell ref="J223:K223"/>
    <mergeCell ref="J224:K224"/>
    <mergeCell ref="J225:K225"/>
    <mergeCell ref="F223:G223"/>
    <mergeCell ref="F224:G224"/>
    <mergeCell ref="F225:G225"/>
    <mergeCell ref="L54:L57"/>
    <mergeCell ref="L48:L52"/>
    <mergeCell ref="L39:L46"/>
    <mergeCell ref="L34:L37"/>
    <mergeCell ref="L16:L32"/>
  </mergeCells>
  <phoneticPr fontId="0" type="noConversion"/>
  <conditionalFormatting sqref="I225 I8:I14 I16:I32 I34:I36 I39:I45 I48:I51 I54:I56 I59:I78">
    <cfRule type="cellIs" dxfId="22" priority="73" operator="lessThan">
      <formula>-0.3</formula>
    </cfRule>
    <cfRule type="cellIs" dxfId="21" priority="74" operator="greaterThan">
      <formula>0</formula>
    </cfRule>
  </conditionalFormatting>
  <conditionalFormatting sqref="I81:I84">
    <cfRule type="cellIs" dxfId="20" priority="21" operator="lessThan">
      <formula>-0.3</formula>
    </cfRule>
    <cfRule type="cellIs" dxfId="19" priority="22" operator="greaterThan">
      <formula>0</formula>
    </cfRule>
  </conditionalFormatting>
  <conditionalFormatting sqref="I87:I118">
    <cfRule type="cellIs" dxfId="18" priority="19" operator="lessThan">
      <formula>-0.3</formula>
    </cfRule>
    <cfRule type="cellIs" dxfId="17" priority="20" operator="greaterThan">
      <formula>0</formula>
    </cfRule>
  </conditionalFormatting>
  <conditionalFormatting sqref="I121:I123">
    <cfRule type="cellIs" dxfId="16" priority="17" operator="lessThan">
      <formula>-0.3</formula>
    </cfRule>
    <cfRule type="cellIs" dxfId="15" priority="18" operator="greaterThan">
      <formula>0</formula>
    </cfRule>
  </conditionalFormatting>
  <conditionalFormatting sqref="I126:I151">
    <cfRule type="cellIs" dxfId="14" priority="15" operator="lessThan">
      <formula>-0.3</formula>
    </cfRule>
    <cfRule type="cellIs" dxfId="13" priority="16" operator="greaterThan">
      <formula>0</formula>
    </cfRule>
  </conditionalFormatting>
  <conditionalFormatting sqref="I216:I222">
    <cfRule type="cellIs" dxfId="12" priority="1" operator="lessThan">
      <formula>-0.3</formula>
    </cfRule>
    <cfRule type="cellIs" dxfId="11" priority="2" operator="greaterThan">
      <formula>0</formula>
    </cfRule>
  </conditionalFormatting>
  <conditionalFormatting sqref="I154:I155">
    <cfRule type="cellIs" dxfId="10" priority="11" operator="lessThan">
      <formula>-0.3</formula>
    </cfRule>
    <cfRule type="cellIs" dxfId="9" priority="12" operator="greaterThan">
      <formula>0</formula>
    </cfRule>
  </conditionalFormatting>
  <conditionalFormatting sqref="I158:I161">
    <cfRule type="cellIs" dxfId="8" priority="9" operator="lessThan">
      <formula>-0.3</formula>
    </cfRule>
    <cfRule type="cellIs" dxfId="7" priority="10" operator="greaterThan">
      <formula>0</formula>
    </cfRule>
  </conditionalFormatting>
  <conditionalFormatting sqref="I165:I176">
    <cfRule type="cellIs" dxfId="6" priority="7" operator="lessThan">
      <formula>-0.3</formula>
    </cfRule>
    <cfRule type="cellIs" dxfId="5" priority="8" operator="greaterThan">
      <formula>0</formula>
    </cfRule>
  </conditionalFormatting>
  <conditionalFormatting sqref="I179:I185">
    <cfRule type="cellIs" dxfId="4" priority="5" operator="lessThan">
      <formula>-0.3</formula>
    </cfRule>
    <cfRule type="cellIs" dxfId="3" priority="6" operator="greaterThan">
      <formula>0</formula>
    </cfRule>
  </conditionalFormatting>
  <conditionalFormatting sqref="I188:I214">
    <cfRule type="cellIs" dxfId="2" priority="3" operator="lessThan">
      <formula>-0.3</formula>
    </cfRule>
    <cfRule type="cellIs" dxfId="1" priority="4" operator="greaterThan">
      <formula>0</formula>
    </cfRule>
  </conditionalFormatting>
  <pageMargins left="0.59055118110236227" right="0.19685039370078741" top="0.19685039370078741" bottom="0.19685039370078741" header="0" footer="0"/>
  <pageSetup paperSize="9" scale="54" fitToHeight="0" orientation="landscape" horizontalDpi="300" verticalDpi="300" r:id="rId1"/>
  <headerFooter>
    <oddFooter>&amp;R&amp;"-,Regular"&amp;8Página&amp;"-,Negrito"&amp;10 &amp;P&amp;"-,Regular"&amp;8 de &amp;N</oddFooter>
  </headerFooter>
  <rowBreaks count="7" manualBreakCount="7">
    <brk id="32" max="11" man="1"/>
    <brk id="62" max="11" man="1"/>
    <brk id="91" max="11" man="1"/>
    <brk id="121" max="11" man="1"/>
    <brk id="158" max="11" man="1"/>
    <brk id="186" max="11" man="1"/>
    <brk id="214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4"/>
  <sheetViews>
    <sheetView view="pageBreakPreview" zoomScale="60" zoomScaleNormal="60" workbookViewId="0">
      <pane ySplit="7" topLeftCell="A38" activePane="bottomLeft" state="frozen"/>
      <selection pane="bottomLeft" activeCell="R62" sqref="R62"/>
    </sheetView>
  </sheetViews>
  <sheetFormatPr defaultRowHeight="15" x14ac:dyDescent="0.15"/>
  <cols>
    <col min="1" max="1" width="6.625" style="67" customWidth="1"/>
    <col min="2" max="2" width="30.625" style="85" customWidth="1"/>
    <col min="3" max="3" width="15.125" style="86" customWidth="1"/>
    <col min="4" max="4" width="17.75" style="67" customWidth="1"/>
    <col min="5" max="5" width="10.25" style="67" customWidth="1"/>
    <col min="6" max="6" width="12.625" style="87" customWidth="1"/>
    <col min="7" max="7" width="10" style="86" customWidth="1"/>
    <col min="8" max="8" width="15.125" style="67" customWidth="1"/>
    <col min="9" max="9" width="9.75" style="86" customWidth="1"/>
    <col min="10" max="10" width="17" style="67" customWidth="1"/>
    <col min="11" max="11" width="11.625" style="86" customWidth="1"/>
    <col min="12" max="12" width="15.5" style="67" customWidth="1"/>
    <col min="13" max="13" width="10.75" style="86" customWidth="1"/>
    <col min="14" max="14" width="16.875" style="67" customWidth="1"/>
    <col min="15" max="15" width="10.25" style="86" customWidth="1"/>
    <col min="16" max="16" width="17.875" style="67" customWidth="1"/>
    <col min="17" max="17" width="11.125" style="86" customWidth="1"/>
    <col min="18" max="18" width="18.25" style="67" customWidth="1"/>
    <col min="19" max="19" width="9.25" style="67" customWidth="1"/>
    <col min="20" max="16384" width="9" style="67"/>
  </cols>
  <sheetData>
    <row r="1" spans="1:18" s="46" customFormat="1" ht="20.100000000000001" customHeight="1" x14ac:dyDescent="0.15">
      <c r="A1" s="39" t="s">
        <v>60</v>
      </c>
      <c r="B1" s="41"/>
      <c r="C1" s="40"/>
      <c r="D1" s="41"/>
      <c r="E1" s="42"/>
      <c r="F1" s="43"/>
      <c r="G1" s="42"/>
      <c r="H1" s="44"/>
      <c r="I1" s="45"/>
      <c r="J1" s="43"/>
      <c r="K1" s="43"/>
      <c r="L1" s="44"/>
      <c r="N1" s="41"/>
    </row>
    <row r="2" spans="1:18" s="46" customFormat="1" ht="20.100000000000001" customHeight="1" x14ac:dyDescent="0.15">
      <c r="A2" s="39" t="s">
        <v>58</v>
      </c>
      <c r="B2" s="41"/>
      <c r="C2" s="40"/>
      <c r="D2" s="41"/>
      <c r="E2" s="42"/>
      <c r="F2" s="43"/>
      <c r="G2" s="42"/>
      <c r="H2" s="44"/>
      <c r="I2" s="45"/>
      <c r="J2" s="43"/>
      <c r="K2" s="43"/>
      <c r="L2" s="44"/>
      <c r="N2" s="41"/>
    </row>
    <row r="3" spans="1:18" s="46" customFormat="1" ht="20.100000000000001" customHeight="1" x14ac:dyDescent="0.15">
      <c r="A3" s="39" t="s">
        <v>59</v>
      </c>
      <c r="B3" s="41"/>
      <c r="C3" s="40"/>
      <c r="D3" s="41"/>
      <c r="E3" s="42"/>
      <c r="F3" s="43"/>
      <c r="G3" s="42"/>
      <c r="H3" s="44"/>
      <c r="I3" s="45"/>
      <c r="J3" s="43"/>
      <c r="K3" s="43"/>
      <c r="L3" s="44"/>
      <c r="N3" s="41"/>
    </row>
    <row r="4" spans="1:18" s="46" customFormat="1" ht="20.100000000000001" customHeight="1" x14ac:dyDescent="0.15">
      <c r="A4" s="39"/>
      <c r="B4" s="41"/>
      <c r="C4" s="40"/>
      <c r="D4" s="41"/>
      <c r="E4" s="42"/>
      <c r="F4" s="43"/>
      <c r="G4" s="42"/>
      <c r="H4" s="44"/>
      <c r="I4" s="45"/>
      <c r="J4" s="43"/>
      <c r="K4" s="43"/>
      <c r="L4" s="44"/>
      <c r="N4" s="41"/>
    </row>
    <row r="5" spans="1:18" s="36" customFormat="1" ht="30" customHeight="1" thickBot="1" x14ac:dyDescent="0.2">
      <c r="A5" s="47" t="str">
        <f>'Orçamento UFAL'!A5</f>
        <v>ORÇAMENTO BÁSICO ESTIMATIVO PARA CONSTRUÇÃO DO INSTITUTO DE QUÍMICA/UFAL</v>
      </c>
      <c r="B5" s="48"/>
      <c r="C5" s="47"/>
      <c r="D5" s="49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</row>
    <row r="6" spans="1:18" s="392" customFormat="1" ht="30" customHeight="1" x14ac:dyDescent="0.15">
      <c r="A6" s="466" t="s">
        <v>76</v>
      </c>
      <c r="B6" s="461"/>
      <c r="C6" s="461"/>
      <c r="D6" s="467"/>
      <c r="E6" s="461" t="s">
        <v>21</v>
      </c>
      <c r="F6" s="461"/>
      <c r="G6" s="464" t="s">
        <v>22</v>
      </c>
      <c r="H6" s="465"/>
      <c r="I6" s="461" t="s">
        <v>23</v>
      </c>
      <c r="J6" s="461"/>
      <c r="K6" s="464" t="s">
        <v>24</v>
      </c>
      <c r="L6" s="465"/>
      <c r="M6" s="461" t="s">
        <v>25</v>
      </c>
      <c r="N6" s="461"/>
      <c r="O6" s="464" t="s">
        <v>26</v>
      </c>
      <c r="P6" s="465"/>
      <c r="Q6" s="461" t="s">
        <v>57</v>
      </c>
      <c r="R6" s="467"/>
    </row>
    <row r="7" spans="1:18" s="392" customFormat="1" ht="20.100000000000001" customHeight="1" thickBot="1" x14ac:dyDescent="0.2">
      <c r="A7" s="393" t="s">
        <v>13</v>
      </c>
      <c r="B7" s="394" t="s">
        <v>14</v>
      </c>
      <c r="C7" s="395" t="s">
        <v>15</v>
      </c>
      <c r="D7" s="396" t="s">
        <v>16</v>
      </c>
      <c r="E7" s="397" t="s">
        <v>17</v>
      </c>
      <c r="F7" s="398" t="s">
        <v>18</v>
      </c>
      <c r="G7" s="395" t="s">
        <v>17</v>
      </c>
      <c r="H7" s="399" t="s">
        <v>18</v>
      </c>
      <c r="I7" s="397" t="s">
        <v>17</v>
      </c>
      <c r="J7" s="400" t="s">
        <v>18</v>
      </c>
      <c r="K7" s="395" t="s">
        <v>17</v>
      </c>
      <c r="L7" s="399" t="s">
        <v>18</v>
      </c>
      <c r="M7" s="397" t="s">
        <v>17</v>
      </c>
      <c r="N7" s="400" t="s">
        <v>18</v>
      </c>
      <c r="O7" s="395" t="s">
        <v>17</v>
      </c>
      <c r="P7" s="399" t="s">
        <v>18</v>
      </c>
      <c r="Q7" s="397" t="s">
        <v>17</v>
      </c>
      <c r="R7" s="401" t="s">
        <v>18</v>
      </c>
    </row>
    <row r="8" spans="1:18" s="59" customFormat="1" ht="9.9499999999999993" customHeight="1" x14ac:dyDescent="0.15">
      <c r="A8" s="51"/>
      <c r="B8" s="52"/>
      <c r="C8" s="53"/>
      <c r="D8" s="54"/>
      <c r="E8" s="90"/>
      <c r="F8" s="55"/>
      <c r="G8" s="56"/>
      <c r="H8" s="57"/>
      <c r="I8" s="56"/>
      <c r="J8" s="57"/>
      <c r="K8" s="56"/>
      <c r="L8" s="57"/>
      <c r="M8" s="56"/>
      <c r="N8" s="57"/>
      <c r="O8" s="56"/>
      <c r="P8" s="57"/>
      <c r="Q8" s="56"/>
      <c r="R8" s="58"/>
    </row>
    <row r="9" spans="1:18" s="64" customFormat="1" ht="9.9499999999999993" customHeight="1" x14ac:dyDescent="0.15">
      <c r="A9" s="452" t="s">
        <v>0</v>
      </c>
      <c r="B9" s="453" t="str">
        <f>'Orçamento UFAL'!B7</f>
        <v>PROJETOS COMPLEMENTARES</v>
      </c>
      <c r="C9" s="454">
        <f>D9/D61</f>
        <v>1.4362173958263256E-2</v>
      </c>
      <c r="D9" s="462">
        <f>'Orçamento UFAL'!H7</f>
        <v>10088.549999999999</v>
      </c>
      <c r="E9" s="174"/>
      <c r="F9" s="175"/>
      <c r="G9" s="176"/>
      <c r="H9" s="176"/>
      <c r="I9" s="60" t="str">
        <f t="shared" ref="I9:P9" si="0">IF(I10=0,"",1)</f>
        <v/>
      </c>
      <c r="J9" s="61" t="str">
        <f t="shared" si="0"/>
        <v/>
      </c>
      <c r="K9" s="62" t="str">
        <f t="shared" si="0"/>
        <v/>
      </c>
      <c r="L9" s="62" t="str">
        <f t="shared" si="0"/>
        <v/>
      </c>
      <c r="M9" s="60" t="str">
        <f t="shared" si="0"/>
        <v/>
      </c>
      <c r="N9" s="61" t="str">
        <f t="shared" si="0"/>
        <v/>
      </c>
      <c r="O9" s="62" t="str">
        <f t="shared" si="0"/>
        <v/>
      </c>
      <c r="P9" s="62" t="str">
        <f t="shared" si="0"/>
        <v/>
      </c>
      <c r="Q9" s="174"/>
      <c r="R9" s="178"/>
    </row>
    <row r="10" spans="1:18" ht="20.100000000000001" customHeight="1" x14ac:dyDescent="0.15">
      <c r="A10" s="452"/>
      <c r="B10" s="453"/>
      <c r="C10" s="454"/>
      <c r="D10" s="462"/>
      <c r="E10" s="88">
        <v>0.6</v>
      </c>
      <c r="F10" s="65">
        <f>$D9*E10</f>
        <v>6053.1299999999992</v>
      </c>
      <c r="G10" s="89">
        <v>0.3</v>
      </c>
      <c r="H10" s="65">
        <f>$D9*G10</f>
        <v>3026.5649999999996</v>
      </c>
      <c r="I10" s="89"/>
      <c r="J10" s="65"/>
      <c r="K10" s="89"/>
      <c r="L10" s="65"/>
      <c r="M10" s="89"/>
      <c r="N10" s="65"/>
      <c r="O10" s="89"/>
      <c r="P10" s="65"/>
      <c r="Q10" s="89">
        <v>0.1</v>
      </c>
      <c r="R10" s="66">
        <f>$D9*Q10</f>
        <v>1008.855</v>
      </c>
    </row>
    <row r="11" spans="1:18" s="59" customFormat="1" ht="9.9499999999999993" customHeight="1" x14ac:dyDescent="0.15">
      <c r="A11" s="68"/>
      <c r="B11" s="69"/>
      <c r="C11" s="70"/>
      <c r="D11" s="71"/>
      <c r="E11" s="91"/>
      <c r="F11" s="73"/>
      <c r="G11" s="72"/>
      <c r="H11" s="74"/>
      <c r="I11" s="72"/>
      <c r="J11" s="74"/>
      <c r="K11" s="72"/>
      <c r="L11" s="74"/>
      <c r="M11" s="72"/>
      <c r="N11" s="74"/>
      <c r="O11" s="72"/>
      <c r="P11" s="74"/>
      <c r="Q11" s="72"/>
      <c r="R11" s="75"/>
    </row>
    <row r="12" spans="1:18" ht="9.9499999999999993" customHeight="1" x14ac:dyDescent="0.15">
      <c r="A12" s="452" t="s">
        <v>1</v>
      </c>
      <c r="B12" s="471" t="str">
        <f>'Orçamento UFAL'!B15</f>
        <v>SERVIÇOS PRELIMINARES</v>
      </c>
      <c r="C12" s="470">
        <f>D12/D61</f>
        <v>5.243705555054861E-2</v>
      </c>
      <c r="D12" s="455">
        <f>'Orçamento UFAL'!H15</f>
        <v>36833.828800000003</v>
      </c>
      <c r="E12" s="174"/>
      <c r="F12" s="175"/>
      <c r="G12" s="177"/>
      <c r="H12" s="176"/>
      <c r="I12" s="176"/>
      <c r="J12" s="175"/>
      <c r="K12" s="176"/>
      <c r="L12" s="176"/>
      <c r="M12" s="174"/>
      <c r="N12" s="175"/>
      <c r="O12" s="176"/>
      <c r="P12" s="176"/>
      <c r="Q12" s="174"/>
      <c r="R12" s="178"/>
    </row>
    <row r="13" spans="1:18" ht="20.100000000000001" customHeight="1" x14ac:dyDescent="0.15">
      <c r="A13" s="452"/>
      <c r="B13" s="471"/>
      <c r="C13" s="470"/>
      <c r="D13" s="455"/>
      <c r="E13" s="145">
        <v>0.33300000000000002</v>
      </c>
      <c r="F13" s="65">
        <f>$D12*E13</f>
        <v>12265.664990400002</v>
      </c>
      <c r="G13" s="146">
        <v>0.20200000000000001</v>
      </c>
      <c r="H13" s="65">
        <f>$D12*G13</f>
        <v>7440.4334176000011</v>
      </c>
      <c r="I13" s="146">
        <v>9.2999999999999999E-2</v>
      </c>
      <c r="J13" s="185">
        <f>$D12*I13</f>
        <v>3425.5460784000002</v>
      </c>
      <c r="K13" s="146">
        <v>9.2999999999999999E-2</v>
      </c>
      <c r="L13" s="185">
        <f>$D12*K13</f>
        <v>3425.5460784000002</v>
      </c>
      <c r="M13" s="146">
        <v>9.2999999999999999E-2</v>
      </c>
      <c r="N13" s="185">
        <f>$D12*M13</f>
        <v>3425.5460784000002</v>
      </c>
      <c r="O13" s="146">
        <v>9.2999999999999999E-2</v>
      </c>
      <c r="P13" s="185">
        <f>$D12*O13</f>
        <v>3425.5460784000002</v>
      </c>
      <c r="Q13" s="146">
        <v>9.2999999999999999E-2</v>
      </c>
      <c r="R13" s="186">
        <f>$D12*Q13</f>
        <v>3425.5460784000002</v>
      </c>
    </row>
    <row r="14" spans="1:18" s="59" customFormat="1" ht="9.9499999999999993" customHeight="1" x14ac:dyDescent="0.15">
      <c r="A14" s="76"/>
      <c r="B14" s="77"/>
      <c r="C14" s="78"/>
      <c r="D14" s="79"/>
      <c r="E14" s="91"/>
      <c r="F14" s="73"/>
      <c r="G14" s="72"/>
      <c r="H14" s="74"/>
      <c r="I14" s="72"/>
      <c r="J14" s="74"/>
      <c r="K14" s="72"/>
      <c r="L14" s="74"/>
      <c r="M14" s="72"/>
      <c r="N14" s="74"/>
      <c r="O14" s="72"/>
      <c r="P14" s="74"/>
      <c r="Q14" s="72"/>
      <c r="R14" s="75"/>
    </row>
    <row r="15" spans="1:18" ht="9.9499999999999993" customHeight="1" x14ac:dyDescent="0.15">
      <c r="A15" s="452" t="s">
        <v>36</v>
      </c>
      <c r="B15" s="453" t="str">
        <f>'Orçamento UFAL'!B33</f>
        <v>MOVIMENTO DE TERRA</v>
      </c>
      <c r="C15" s="454">
        <f>D15/D61</f>
        <v>1.267370516473623E-2</v>
      </c>
      <c r="D15" s="462">
        <f>'Orçamento UFAL'!H33</f>
        <v>8902.5038000000004</v>
      </c>
      <c r="E15" s="60" t="str">
        <f t="shared" ref="E15:R15" si="1">IF(E16=0,"",1)</f>
        <v/>
      </c>
      <c r="F15" s="61"/>
      <c r="G15" s="176"/>
      <c r="H15" s="176"/>
      <c r="I15" s="174"/>
      <c r="J15" s="175"/>
      <c r="K15" s="176"/>
      <c r="L15" s="176"/>
      <c r="M15" s="182"/>
      <c r="N15" s="181"/>
      <c r="O15" s="62" t="str">
        <f t="shared" si="1"/>
        <v/>
      </c>
      <c r="P15" s="62" t="str">
        <f t="shared" si="1"/>
        <v/>
      </c>
      <c r="Q15" s="60" t="str">
        <f t="shared" si="1"/>
        <v/>
      </c>
      <c r="R15" s="63" t="str">
        <f t="shared" si="1"/>
        <v/>
      </c>
    </row>
    <row r="16" spans="1:18" ht="20.100000000000001" customHeight="1" x14ac:dyDescent="0.15">
      <c r="A16" s="452"/>
      <c r="B16" s="453"/>
      <c r="C16" s="454"/>
      <c r="D16" s="462"/>
      <c r="E16" s="88"/>
      <c r="F16" s="65"/>
      <c r="G16" s="89">
        <v>0.2</v>
      </c>
      <c r="H16" s="65">
        <f>$D15*G16</f>
        <v>1780.5007600000001</v>
      </c>
      <c r="I16" s="89">
        <v>0.5</v>
      </c>
      <c r="J16" s="65">
        <f>$D15*I16</f>
        <v>4451.2519000000002</v>
      </c>
      <c r="K16" s="89">
        <v>0.3</v>
      </c>
      <c r="L16" s="65">
        <f>$D15*K16</f>
        <v>2670.7511399999999</v>
      </c>
      <c r="M16" s="89"/>
      <c r="N16" s="65"/>
      <c r="O16" s="89"/>
      <c r="P16" s="65"/>
      <c r="Q16" s="89"/>
      <c r="R16" s="66"/>
    </row>
    <row r="17" spans="1:18" s="59" customFormat="1" ht="9.9499999999999993" customHeight="1" x14ac:dyDescent="0.15">
      <c r="A17" s="68"/>
      <c r="B17" s="69"/>
      <c r="C17" s="70"/>
      <c r="D17" s="71"/>
      <c r="E17" s="91"/>
      <c r="F17" s="73"/>
      <c r="G17" s="72"/>
      <c r="H17" s="74"/>
      <c r="I17" s="72"/>
      <c r="J17" s="74"/>
      <c r="K17" s="72"/>
      <c r="L17" s="74"/>
      <c r="M17" s="72"/>
      <c r="N17" s="74"/>
      <c r="O17" s="72"/>
      <c r="P17" s="74"/>
      <c r="Q17" s="72"/>
      <c r="R17" s="75"/>
    </row>
    <row r="18" spans="1:18" ht="9.9499999999999993" customHeight="1" x14ac:dyDescent="0.15">
      <c r="A18" s="452" t="s">
        <v>37</v>
      </c>
      <c r="B18" s="453" t="str">
        <f>'Orçamento UFAL'!B38</f>
        <v>INFRAESTRUTURA</v>
      </c>
      <c r="C18" s="454">
        <f>D18/D61</f>
        <v>8.9564703185991246E-2</v>
      </c>
      <c r="D18" s="462">
        <f>'Orçamento UFAL'!H38</f>
        <v>62913.733599999992</v>
      </c>
      <c r="E18" s="60" t="str">
        <f t="shared" ref="E18:R18" si="2">IF(E19=0,"",1)</f>
        <v/>
      </c>
      <c r="F18" s="61"/>
      <c r="G18" s="176"/>
      <c r="H18" s="176"/>
      <c r="I18" s="174"/>
      <c r="J18" s="175"/>
      <c r="K18" s="176"/>
      <c r="L18" s="176"/>
      <c r="M18" s="182"/>
      <c r="N18" s="181"/>
      <c r="O18" s="180"/>
      <c r="P18" s="180"/>
      <c r="Q18" s="60" t="str">
        <f t="shared" si="2"/>
        <v/>
      </c>
      <c r="R18" s="63" t="str">
        <f t="shared" si="2"/>
        <v/>
      </c>
    </row>
    <row r="19" spans="1:18" ht="20.100000000000001" customHeight="1" x14ac:dyDescent="0.15">
      <c r="A19" s="452"/>
      <c r="B19" s="453"/>
      <c r="C19" s="454"/>
      <c r="D19" s="462"/>
      <c r="E19" s="88"/>
      <c r="F19" s="65"/>
      <c r="G19" s="89">
        <v>0.4</v>
      </c>
      <c r="H19" s="65">
        <f>$D18*G19</f>
        <v>25165.493439999998</v>
      </c>
      <c r="I19" s="89">
        <v>0.4</v>
      </c>
      <c r="J19" s="65">
        <f>$D18*I19</f>
        <v>25165.493439999998</v>
      </c>
      <c r="K19" s="89">
        <v>0.2</v>
      </c>
      <c r="L19" s="65">
        <f>$D18*K19</f>
        <v>12582.746719999999</v>
      </c>
      <c r="M19" s="89"/>
      <c r="N19" s="65"/>
      <c r="O19" s="89"/>
      <c r="P19" s="65"/>
      <c r="Q19" s="89"/>
      <c r="R19" s="66">
        <f>$D18*Q19</f>
        <v>0</v>
      </c>
    </row>
    <row r="20" spans="1:18" s="59" customFormat="1" ht="9.9499999999999993" customHeight="1" x14ac:dyDescent="0.15">
      <c r="A20" s="68"/>
      <c r="B20" s="69"/>
      <c r="C20" s="70"/>
      <c r="D20" s="71"/>
      <c r="E20" s="91"/>
      <c r="F20" s="73"/>
      <c r="G20" s="72"/>
      <c r="H20" s="74"/>
      <c r="I20" s="72"/>
      <c r="J20" s="74"/>
      <c r="K20" s="72"/>
      <c r="L20" s="74"/>
      <c r="M20" s="72"/>
      <c r="N20" s="74"/>
      <c r="O20" s="72"/>
      <c r="P20" s="74"/>
      <c r="Q20" s="72"/>
      <c r="R20" s="75"/>
    </row>
    <row r="21" spans="1:18" ht="9.9499999999999993" customHeight="1" x14ac:dyDescent="0.15">
      <c r="A21" s="452" t="s">
        <v>38</v>
      </c>
      <c r="B21" s="453" t="str">
        <f>'Orçamento UFAL'!B47</f>
        <v>SUPERESTRUTURA</v>
      </c>
      <c r="C21" s="454">
        <f>D21/D61</f>
        <v>9.2410336786256334E-2</v>
      </c>
      <c r="D21" s="462">
        <f>'Orçamento UFAL'!H47</f>
        <v>64912.617399999996</v>
      </c>
      <c r="E21" s="60" t="str">
        <f t="shared" ref="E21:G21" si="3">IF(E22=0,"",1)</f>
        <v/>
      </c>
      <c r="F21" s="61"/>
      <c r="G21" s="62" t="str">
        <f t="shared" si="3"/>
        <v/>
      </c>
      <c r="H21" s="62"/>
      <c r="I21" s="174"/>
      <c r="J21" s="175"/>
      <c r="K21" s="176"/>
      <c r="L21" s="176"/>
      <c r="M21" s="174"/>
      <c r="N21" s="175"/>
      <c r="O21" s="180"/>
      <c r="P21" s="180"/>
      <c r="Q21" s="182"/>
      <c r="R21" s="183"/>
    </row>
    <row r="22" spans="1:18" ht="20.100000000000001" customHeight="1" x14ac:dyDescent="0.15">
      <c r="A22" s="452"/>
      <c r="B22" s="453"/>
      <c r="C22" s="454"/>
      <c r="D22" s="462"/>
      <c r="E22" s="88"/>
      <c r="F22" s="65"/>
      <c r="G22" s="89"/>
      <c r="H22" s="65"/>
      <c r="I22" s="89">
        <v>0.2</v>
      </c>
      <c r="J22" s="65">
        <f>$D21*I22</f>
        <v>12982.52348</v>
      </c>
      <c r="K22" s="89">
        <v>0.5</v>
      </c>
      <c r="L22" s="65">
        <f>$D21*K22</f>
        <v>32456.308699999998</v>
      </c>
      <c r="M22" s="89">
        <v>0.3</v>
      </c>
      <c r="N22" s="65">
        <f>$D21*M22</f>
        <v>19473.785219999998</v>
      </c>
      <c r="O22" s="89"/>
      <c r="P22" s="65"/>
      <c r="Q22" s="89"/>
      <c r="R22" s="66"/>
    </row>
    <row r="23" spans="1:18" s="59" customFormat="1" ht="9.9499999999999993" customHeight="1" x14ac:dyDescent="0.15">
      <c r="A23" s="68"/>
      <c r="B23" s="69"/>
      <c r="C23" s="70"/>
      <c r="D23" s="71"/>
      <c r="E23" s="91"/>
      <c r="F23" s="73"/>
      <c r="G23" s="72"/>
      <c r="H23" s="74"/>
      <c r="I23" s="72"/>
      <c r="J23" s="74"/>
      <c r="K23" s="72"/>
      <c r="L23" s="74"/>
      <c r="M23" s="72"/>
      <c r="N23" s="74"/>
      <c r="O23" s="72"/>
      <c r="P23" s="74"/>
      <c r="Q23" s="72"/>
      <c r="R23" s="75"/>
    </row>
    <row r="24" spans="1:18" ht="9.9499999999999993" customHeight="1" x14ac:dyDescent="0.15">
      <c r="A24" s="452" t="s">
        <v>40</v>
      </c>
      <c r="B24" s="453" t="str">
        <f>'Orçamento UFAL'!B53</f>
        <v>ALVENARIA/VEDAÇÃO/DIVISÓRIA</v>
      </c>
      <c r="C24" s="454">
        <f>D24/D61</f>
        <v>4.5040023533149259E-2</v>
      </c>
      <c r="D24" s="462">
        <f>'Orçamento UFAL'!H53</f>
        <v>31637.865600000001</v>
      </c>
      <c r="E24" s="60" t="str">
        <f t="shared" ref="E24:I24" si="4">IF(E25=0,"",1)</f>
        <v/>
      </c>
      <c r="F24" s="61"/>
      <c r="G24" s="62" t="str">
        <f t="shared" si="4"/>
        <v/>
      </c>
      <c r="H24" s="62"/>
      <c r="I24" s="60" t="str">
        <f t="shared" si="4"/>
        <v/>
      </c>
      <c r="J24" s="61"/>
      <c r="K24" s="176"/>
      <c r="L24" s="176"/>
      <c r="M24" s="174"/>
      <c r="N24" s="175"/>
      <c r="O24" s="176"/>
      <c r="P24" s="176"/>
      <c r="Q24" s="89"/>
      <c r="R24" s="66"/>
    </row>
    <row r="25" spans="1:18" ht="20.100000000000001" customHeight="1" x14ac:dyDescent="0.15">
      <c r="A25" s="452"/>
      <c r="B25" s="453"/>
      <c r="C25" s="454"/>
      <c r="D25" s="462"/>
      <c r="E25" s="88"/>
      <c r="F25" s="65"/>
      <c r="G25" s="89"/>
      <c r="H25" s="65"/>
      <c r="I25" s="89"/>
      <c r="J25" s="65"/>
      <c r="K25" s="89">
        <v>0.2</v>
      </c>
      <c r="L25" s="65">
        <f>$D24*K25</f>
        <v>6327.5731200000009</v>
      </c>
      <c r="M25" s="89">
        <v>0.7</v>
      </c>
      <c r="N25" s="65">
        <f>$D24*M25</f>
        <v>22146.50592</v>
      </c>
      <c r="O25" s="89">
        <v>0.1</v>
      </c>
      <c r="P25" s="65">
        <f>$D24*O25</f>
        <v>3163.7865600000005</v>
      </c>
      <c r="Q25" s="184"/>
      <c r="R25" s="402"/>
    </row>
    <row r="26" spans="1:18" s="59" customFormat="1" ht="9.9499999999999993" customHeight="1" x14ac:dyDescent="0.15">
      <c r="A26" s="68"/>
      <c r="B26" s="69"/>
      <c r="C26" s="70"/>
      <c r="D26" s="71"/>
      <c r="E26" s="91"/>
      <c r="F26" s="73"/>
      <c r="G26" s="72"/>
      <c r="H26" s="74"/>
      <c r="I26" s="72"/>
      <c r="J26" s="74"/>
      <c r="K26" s="72"/>
      <c r="L26" s="74"/>
      <c r="M26" s="72"/>
      <c r="N26" s="74"/>
      <c r="O26" s="72"/>
      <c r="P26" s="74"/>
      <c r="Q26" s="72"/>
      <c r="R26" s="75"/>
    </row>
    <row r="27" spans="1:18" ht="9.9499999999999993" customHeight="1" x14ac:dyDescent="0.15">
      <c r="A27" s="452" t="s">
        <v>42</v>
      </c>
      <c r="B27" s="453" t="str">
        <f>'Orçamento UFAL'!B58</f>
        <v>ESQUADRIAS</v>
      </c>
      <c r="C27" s="454">
        <f>D27/D61</f>
        <v>8.1095563863774936E-2</v>
      </c>
      <c r="D27" s="462">
        <f>'Orçamento UFAL'!H58</f>
        <v>56964.680499999988</v>
      </c>
      <c r="E27" s="60" t="str">
        <f t="shared" ref="E27:K27" si="5">IF(E28=0,"",1)</f>
        <v/>
      </c>
      <c r="F27" s="61"/>
      <c r="G27" s="62" t="str">
        <f t="shared" si="5"/>
        <v/>
      </c>
      <c r="H27" s="62"/>
      <c r="I27" s="60" t="str">
        <f t="shared" si="5"/>
        <v/>
      </c>
      <c r="J27" s="61"/>
      <c r="K27" s="62" t="str">
        <f t="shared" si="5"/>
        <v/>
      </c>
      <c r="L27" s="62"/>
      <c r="M27" s="174"/>
      <c r="N27" s="175"/>
      <c r="O27" s="176"/>
      <c r="P27" s="176"/>
      <c r="Q27" s="174"/>
      <c r="R27" s="178"/>
    </row>
    <row r="28" spans="1:18" ht="20.100000000000001" customHeight="1" x14ac:dyDescent="0.15">
      <c r="A28" s="452"/>
      <c r="B28" s="453"/>
      <c r="C28" s="454"/>
      <c r="D28" s="462"/>
      <c r="E28" s="88"/>
      <c r="F28" s="65"/>
      <c r="G28" s="89"/>
      <c r="H28" s="65"/>
      <c r="I28" s="89"/>
      <c r="J28" s="65"/>
      <c r="K28" s="89"/>
      <c r="L28" s="65"/>
      <c r="M28" s="89">
        <v>0.2</v>
      </c>
      <c r="N28" s="65">
        <f>$D27*M28</f>
        <v>11392.936099999999</v>
      </c>
      <c r="O28" s="89">
        <v>0.5</v>
      </c>
      <c r="P28" s="65">
        <f>$D27*O28</f>
        <v>28482.340249999994</v>
      </c>
      <c r="Q28" s="89">
        <v>0.3</v>
      </c>
      <c r="R28" s="66">
        <f>$D27*Q28</f>
        <v>17089.404149999995</v>
      </c>
    </row>
    <row r="29" spans="1:18" s="59" customFormat="1" ht="9.9499999999999993" customHeight="1" x14ac:dyDescent="0.15">
      <c r="A29" s="68"/>
      <c r="B29" s="69"/>
      <c r="C29" s="70"/>
      <c r="D29" s="71"/>
      <c r="E29" s="91"/>
      <c r="F29" s="73"/>
      <c r="G29" s="72"/>
      <c r="H29" s="74"/>
      <c r="I29" s="72"/>
      <c r="J29" s="74"/>
      <c r="K29" s="72"/>
      <c r="L29" s="74"/>
      <c r="M29" s="72"/>
      <c r="N29" s="74"/>
      <c r="O29" s="72"/>
      <c r="P29" s="74"/>
      <c r="Q29" s="72"/>
      <c r="R29" s="75"/>
    </row>
    <row r="30" spans="1:18" ht="9.9499999999999993" customHeight="1" x14ac:dyDescent="0.15">
      <c r="A30" s="452" t="s">
        <v>43</v>
      </c>
      <c r="B30" s="453" t="str">
        <f>'Orçamento UFAL'!B80</f>
        <v>COBERTURA</v>
      </c>
      <c r="C30" s="454">
        <f>D30/D61</f>
        <v>0.13943763872224779</v>
      </c>
      <c r="D30" s="462">
        <f>'Orçamento UFAL'!H80</f>
        <v>97946.424699999989</v>
      </c>
      <c r="E30" s="60" t="str">
        <f t="shared" ref="E30:K30" si="6">IF(E31=0,"",1)</f>
        <v/>
      </c>
      <c r="F30" s="61"/>
      <c r="G30" s="62" t="str">
        <f t="shared" si="6"/>
        <v/>
      </c>
      <c r="H30" s="62"/>
      <c r="I30" s="60" t="str">
        <f t="shared" si="6"/>
        <v/>
      </c>
      <c r="J30" s="61"/>
      <c r="K30" s="62" t="str">
        <f t="shared" si="6"/>
        <v/>
      </c>
      <c r="L30" s="62"/>
      <c r="M30" s="174"/>
      <c r="N30" s="175"/>
      <c r="O30" s="176"/>
      <c r="P30" s="176"/>
      <c r="Q30" s="174"/>
      <c r="R30" s="178"/>
    </row>
    <row r="31" spans="1:18" ht="20.100000000000001" customHeight="1" x14ac:dyDescent="0.15">
      <c r="A31" s="452"/>
      <c r="B31" s="453"/>
      <c r="C31" s="454"/>
      <c r="D31" s="462"/>
      <c r="E31" s="88"/>
      <c r="F31" s="65"/>
      <c r="G31" s="89"/>
      <c r="H31" s="65"/>
      <c r="I31" s="89"/>
      <c r="J31" s="65"/>
      <c r="K31" s="89"/>
      <c r="L31" s="65"/>
      <c r="M31" s="89">
        <v>0.15</v>
      </c>
      <c r="N31" s="65">
        <f>$D30*M31</f>
        <v>14691.963704999998</v>
      </c>
      <c r="O31" s="89">
        <v>0.7</v>
      </c>
      <c r="P31" s="65">
        <f>$D30*O31</f>
        <v>68562.497289999985</v>
      </c>
      <c r="Q31" s="89">
        <v>0.15</v>
      </c>
      <c r="R31" s="66">
        <f>$D30*Q31</f>
        <v>14691.963704999998</v>
      </c>
    </row>
    <row r="32" spans="1:18" s="59" customFormat="1" ht="9.9499999999999993" customHeight="1" x14ac:dyDescent="0.15">
      <c r="A32" s="68"/>
      <c r="B32" s="69"/>
      <c r="C32" s="70"/>
      <c r="D32" s="71"/>
      <c r="E32" s="91"/>
      <c r="F32" s="73"/>
      <c r="G32" s="72"/>
      <c r="H32" s="74"/>
      <c r="I32" s="72"/>
      <c r="J32" s="74"/>
      <c r="K32" s="72"/>
      <c r="L32" s="74"/>
      <c r="M32" s="72"/>
      <c r="N32" s="74"/>
      <c r="O32" s="72"/>
      <c r="P32" s="74"/>
      <c r="Q32" s="72"/>
      <c r="R32" s="75"/>
    </row>
    <row r="33" spans="1:18" ht="9.9499999999999993" customHeight="1" x14ac:dyDescent="0.15">
      <c r="A33" s="452" t="s">
        <v>44</v>
      </c>
      <c r="B33" s="453" t="str">
        <f>'Orçamento UFAL'!B86</f>
        <v xml:space="preserve">INSTALAÇÕES ELÉTRICAS E SPDA         </v>
      </c>
      <c r="C33" s="454">
        <f>D33/D61</f>
        <v>6.3590126584991469E-2</v>
      </c>
      <c r="D33" s="462">
        <f>'Orçamento UFAL'!H86</f>
        <v>44668.18</v>
      </c>
      <c r="E33" s="60" t="str">
        <f t="shared" ref="E33:I33" si="7">IF(E34=0,"",1)</f>
        <v/>
      </c>
      <c r="F33" s="61"/>
      <c r="G33" s="62" t="str">
        <f t="shared" si="7"/>
        <v/>
      </c>
      <c r="H33" s="62"/>
      <c r="I33" s="60" t="str">
        <f t="shared" si="7"/>
        <v/>
      </c>
      <c r="J33" s="61"/>
      <c r="K33" s="176"/>
      <c r="L33" s="176"/>
      <c r="M33" s="174"/>
      <c r="N33" s="175"/>
      <c r="O33" s="176"/>
      <c r="P33" s="176"/>
      <c r="Q33" s="174"/>
      <c r="R33" s="178"/>
    </row>
    <row r="34" spans="1:18" ht="20.100000000000001" customHeight="1" x14ac:dyDescent="0.15">
      <c r="A34" s="452"/>
      <c r="B34" s="453"/>
      <c r="C34" s="454"/>
      <c r="D34" s="462"/>
      <c r="E34" s="88"/>
      <c r="F34" s="65"/>
      <c r="G34" s="89"/>
      <c r="H34" s="65"/>
      <c r="I34" s="89"/>
      <c r="J34" s="65"/>
      <c r="K34" s="89">
        <v>0.1</v>
      </c>
      <c r="L34" s="65">
        <f>$D33*K34</f>
        <v>4466.8180000000002</v>
      </c>
      <c r="M34" s="89">
        <v>0.2</v>
      </c>
      <c r="N34" s="65">
        <f>$D33*M34</f>
        <v>8933.6360000000004</v>
      </c>
      <c r="O34" s="89">
        <v>0.5</v>
      </c>
      <c r="P34" s="65">
        <f>$D33*O34</f>
        <v>22334.09</v>
      </c>
      <c r="Q34" s="89">
        <v>0.2</v>
      </c>
      <c r="R34" s="66">
        <f>$D33*Q34</f>
        <v>8933.6360000000004</v>
      </c>
    </row>
    <row r="35" spans="1:18" s="59" customFormat="1" ht="9.9499999999999993" customHeight="1" x14ac:dyDescent="0.15">
      <c r="A35" s="68"/>
      <c r="B35" s="69"/>
      <c r="C35" s="70"/>
      <c r="D35" s="71"/>
      <c r="E35" s="91"/>
      <c r="F35" s="73"/>
      <c r="G35" s="72"/>
      <c r="H35" s="74"/>
      <c r="I35" s="72"/>
      <c r="J35" s="74"/>
      <c r="K35" s="72"/>
      <c r="L35" s="74"/>
      <c r="M35" s="72"/>
      <c r="N35" s="74"/>
      <c r="O35" s="72"/>
      <c r="P35" s="74"/>
      <c r="Q35" s="72"/>
      <c r="R35" s="75"/>
    </row>
    <row r="36" spans="1:18" ht="9.9499999999999993" customHeight="1" x14ac:dyDescent="0.15">
      <c r="A36" s="452" t="s">
        <v>45</v>
      </c>
      <c r="B36" s="453" t="str">
        <f>'Orçamento UFAL'!B120</f>
        <v>INSTALAÇÕES LÓGICA/TELEFÔNICA</v>
      </c>
      <c r="C36" s="463">
        <f>D36/D61</f>
        <v>4.0596269777462409E-3</v>
      </c>
      <c r="D36" s="462">
        <f>'Orçamento UFAL'!H120</f>
        <v>2851.6400000000003</v>
      </c>
      <c r="E36" s="60" t="str">
        <f t="shared" ref="E36:K36" si="8">IF(E37=0,"",1)</f>
        <v/>
      </c>
      <c r="F36" s="61"/>
      <c r="G36" s="62" t="str">
        <f t="shared" si="8"/>
        <v/>
      </c>
      <c r="H36" s="62"/>
      <c r="I36" s="60" t="str">
        <f t="shared" si="8"/>
        <v/>
      </c>
      <c r="J36" s="61"/>
      <c r="K36" s="62" t="str">
        <f t="shared" si="8"/>
        <v/>
      </c>
      <c r="L36" s="62"/>
      <c r="M36" s="174"/>
      <c r="N36" s="175"/>
      <c r="O36" s="176"/>
      <c r="P36" s="176"/>
      <c r="Q36" s="174"/>
      <c r="R36" s="178"/>
    </row>
    <row r="37" spans="1:18" ht="20.100000000000001" customHeight="1" x14ac:dyDescent="0.15">
      <c r="A37" s="452"/>
      <c r="B37" s="453"/>
      <c r="C37" s="454"/>
      <c r="D37" s="462"/>
      <c r="E37" s="88"/>
      <c r="F37" s="65"/>
      <c r="G37" s="89"/>
      <c r="H37" s="65"/>
      <c r="I37" s="89"/>
      <c r="J37" s="65"/>
      <c r="K37" s="89"/>
      <c r="L37" s="65"/>
      <c r="M37" s="89">
        <v>0.2</v>
      </c>
      <c r="N37" s="65">
        <f>$D36*M37</f>
        <v>570.32800000000009</v>
      </c>
      <c r="O37" s="89">
        <v>0.4</v>
      </c>
      <c r="P37" s="65">
        <f>$D36*O37</f>
        <v>1140.6560000000002</v>
      </c>
      <c r="Q37" s="89">
        <v>0.4</v>
      </c>
      <c r="R37" s="66">
        <f>$D36*Q37</f>
        <v>1140.6560000000002</v>
      </c>
    </row>
    <row r="38" spans="1:18" s="59" customFormat="1" ht="9.9499999999999993" customHeight="1" x14ac:dyDescent="0.15">
      <c r="A38" s="68"/>
      <c r="B38" s="69"/>
      <c r="C38" s="70"/>
      <c r="D38" s="71"/>
      <c r="E38" s="91"/>
      <c r="F38" s="73"/>
      <c r="G38" s="72"/>
      <c r="H38" s="74"/>
      <c r="I38" s="72"/>
      <c r="J38" s="74"/>
      <c r="K38" s="72"/>
      <c r="L38" s="74"/>
      <c r="M38" s="72"/>
      <c r="N38" s="74"/>
      <c r="O38" s="72"/>
      <c r="P38" s="74"/>
      <c r="Q38" s="72"/>
      <c r="R38" s="75"/>
    </row>
    <row r="39" spans="1:18" ht="9.9499999999999993" customHeight="1" x14ac:dyDescent="0.15">
      <c r="A39" s="452" t="s">
        <v>7</v>
      </c>
      <c r="B39" s="453" t="s">
        <v>46</v>
      </c>
      <c r="C39" s="454">
        <f>D39/D61</f>
        <v>2.6755422283707531E-2</v>
      </c>
      <c r="D39" s="462">
        <f>'Orçamento UFAL'!H125</f>
        <v>18794.050000000003</v>
      </c>
      <c r="E39" s="60" t="str">
        <f t="shared" ref="E39:G39" si="9">IF(E40=0,"",1)</f>
        <v/>
      </c>
      <c r="F39" s="61"/>
      <c r="G39" s="62" t="str">
        <f t="shared" si="9"/>
        <v/>
      </c>
      <c r="H39" s="62"/>
      <c r="I39" s="174"/>
      <c r="J39" s="175"/>
      <c r="K39" s="176"/>
      <c r="L39" s="176"/>
      <c r="M39" s="174"/>
      <c r="N39" s="175"/>
      <c r="O39" s="176"/>
      <c r="P39" s="176"/>
      <c r="Q39" s="174"/>
      <c r="R39" s="178"/>
    </row>
    <row r="40" spans="1:18" ht="20.100000000000001" customHeight="1" x14ac:dyDescent="0.15">
      <c r="A40" s="452"/>
      <c r="B40" s="453"/>
      <c r="C40" s="454"/>
      <c r="D40" s="462"/>
      <c r="E40" s="88"/>
      <c r="F40" s="65"/>
      <c r="G40" s="89"/>
      <c r="H40" s="65"/>
      <c r="I40" s="89">
        <v>0.05</v>
      </c>
      <c r="J40" s="65">
        <f>$D39*I40</f>
        <v>939.70250000000021</v>
      </c>
      <c r="K40" s="89">
        <v>0.1</v>
      </c>
      <c r="L40" s="65">
        <f>$D39*K40</f>
        <v>1879.4050000000004</v>
      </c>
      <c r="M40" s="89">
        <v>0.15</v>
      </c>
      <c r="N40" s="65">
        <f>$D39*M40</f>
        <v>2819.1075000000005</v>
      </c>
      <c r="O40" s="89">
        <v>0.3</v>
      </c>
      <c r="P40" s="65">
        <f>$D39*O40</f>
        <v>5638.2150000000011</v>
      </c>
      <c r="Q40" s="89">
        <v>0.4</v>
      </c>
      <c r="R40" s="66">
        <f>$D39*Q40</f>
        <v>7517.6200000000017</v>
      </c>
    </row>
    <row r="41" spans="1:18" s="59" customFormat="1" ht="9.9499999999999993" customHeight="1" x14ac:dyDescent="0.15">
      <c r="A41" s="68"/>
      <c r="B41" s="69"/>
      <c r="C41" s="70"/>
      <c r="D41" s="71"/>
      <c r="E41" s="91"/>
      <c r="F41" s="73"/>
      <c r="G41" s="72"/>
      <c r="H41" s="74"/>
      <c r="I41" s="72"/>
      <c r="J41" s="74"/>
      <c r="K41" s="72"/>
      <c r="L41" s="74"/>
      <c r="M41" s="72"/>
      <c r="N41" s="74"/>
      <c r="O41" s="72"/>
      <c r="P41" s="74"/>
      <c r="Q41" s="72"/>
      <c r="R41" s="75"/>
    </row>
    <row r="42" spans="1:18" ht="9.9499999999999993" customHeight="1" x14ac:dyDescent="0.15">
      <c r="A42" s="452" t="s">
        <v>8</v>
      </c>
      <c r="B42" s="453" t="str">
        <f>'Orçamento UFAL'!B153</f>
        <v>IMPERMEABILIZAÇÃO</v>
      </c>
      <c r="C42" s="454">
        <f>D42/D61</f>
        <v>3.7425014699409695E-3</v>
      </c>
      <c r="D42" s="462">
        <f>'Orçamento UFAL'!H153</f>
        <v>2628.8787000000002</v>
      </c>
      <c r="E42" s="60" t="str">
        <f t="shared" ref="E42:R42" si="10">IF(E43=0,"",1)</f>
        <v/>
      </c>
      <c r="F42" s="61"/>
      <c r="G42" s="62" t="str">
        <f t="shared" si="10"/>
        <v/>
      </c>
      <c r="H42" s="62"/>
      <c r="I42" s="60" t="str">
        <f t="shared" si="10"/>
        <v/>
      </c>
      <c r="J42" s="61"/>
      <c r="K42" s="62" t="str">
        <f t="shared" si="10"/>
        <v/>
      </c>
      <c r="L42" s="62"/>
      <c r="M42" s="60" t="str">
        <f t="shared" si="10"/>
        <v/>
      </c>
      <c r="N42" s="61" t="str">
        <f t="shared" si="10"/>
        <v/>
      </c>
      <c r="O42" s="176"/>
      <c r="P42" s="176"/>
      <c r="Q42" s="60" t="str">
        <f t="shared" si="10"/>
        <v/>
      </c>
      <c r="R42" s="63" t="str">
        <f t="shared" si="10"/>
        <v/>
      </c>
    </row>
    <row r="43" spans="1:18" ht="20.100000000000001" customHeight="1" x14ac:dyDescent="0.15">
      <c r="A43" s="452"/>
      <c r="B43" s="453"/>
      <c r="C43" s="454"/>
      <c r="D43" s="462"/>
      <c r="E43" s="88"/>
      <c r="F43" s="65"/>
      <c r="G43" s="89"/>
      <c r="H43" s="65"/>
      <c r="I43" s="89"/>
      <c r="J43" s="65"/>
      <c r="K43" s="89"/>
      <c r="L43" s="65"/>
      <c r="M43" s="89"/>
      <c r="N43" s="65"/>
      <c r="O43" s="89">
        <v>1</v>
      </c>
      <c r="P43" s="65">
        <f>$D42*O43</f>
        <v>2628.8787000000002</v>
      </c>
      <c r="Q43" s="89"/>
      <c r="R43" s="66"/>
    </row>
    <row r="44" spans="1:18" ht="9.9499999999999993" customHeight="1" x14ac:dyDescent="0.15">
      <c r="A44" s="68"/>
      <c r="B44" s="69"/>
      <c r="C44" s="70"/>
      <c r="D44" s="71"/>
      <c r="E44" s="91"/>
      <c r="F44" s="73"/>
      <c r="G44" s="72"/>
      <c r="H44" s="74"/>
      <c r="I44" s="72"/>
      <c r="J44" s="74"/>
      <c r="K44" s="72"/>
      <c r="L44" s="74"/>
      <c r="M44" s="72"/>
      <c r="N44" s="74"/>
      <c r="O44" s="72"/>
      <c r="P44" s="74"/>
      <c r="Q44" s="72"/>
      <c r="R44" s="75"/>
    </row>
    <row r="45" spans="1:18" ht="9.9499999999999993" customHeight="1" x14ac:dyDescent="0.15">
      <c r="A45" s="452" t="s">
        <v>9</v>
      </c>
      <c r="B45" s="453" t="str">
        <f>'Orçamento UFAL'!B157</f>
        <v>INSTALAÇÃO DE COMBATE E INCÊNDIO  E PÂNICO</v>
      </c>
      <c r="C45" s="454">
        <f>D45/D61</f>
        <v>2.5265712692622046E-3</v>
      </c>
      <c r="D45" s="462">
        <f>'Orçamento UFAL'!H157</f>
        <v>1774.7619999999999</v>
      </c>
      <c r="E45" s="60" t="str">
        <f t="shared" ref="E45:P45" si="11">IF(E46=0,"",1)</f>
        <v/>
      </c>
      <c r="F45" s="61"/>
      <c r="G45" s="62" t="str">
        <f t="shared" si="11"/>
        <v/>
      </c>
      <c r="H45" s="62"/>
      <c r="I45" s="60" t="str">
        <f t="shared" si="11"/>
        <v/>
      </c>
      <c r="J45" s="61"/>
      <c r="K45" s="62" t="str">
        <f t="shared" si="11"/>
        <v/>
      </c>
      <c r="L45" s="62"/>
      <c r="M45" s="60" t="str">
        <f t="shared" si="11"/>
        <v/>
      </c>
      <c r="N45" s="61" t="str">
        <f t="shared" si="11"/>
        <v/>
      </c>
      <c r="O45" s="62" t="str">
        <f t="shared" si="11"/>
        <v/>
      </c>
      <c r="P45" s="62" t="str">
        <f t="shared" si="11"/>
        <v/>
      </c>
      <c r="Q45" s="174"/>
      <c r="R45" s="178"/>
    </row>
    <row r="46" spans="1:18" ht="20.100000000000001" customHeight="1" x14ac:dyDescent="0.15">
      <c r="A46" s="452"/>
      <c r="B46" s="453"/>
      <c r="C46" s="454"/>
      <c r="D46" s="462"/>
      <c r="E46" s="88"/>
      <c r="F46" s="65"/>
      <c r="G46" s="89"/>
      <c r="H46" s="65"/>
      <c r="I46" s="89"/>
      <c r="J46" s="65"/>
      <c r="K46" s="89"/>
      <c r="L46" s="65"/>
      <c r="M46" s="89"/>
      <c r="N46" s="65"/>
      <c r="O46" s="89"/>
      <c r="P46" s="65"/>
      <c r="Q46" s="89">
        <v>1</v>
      </c>
      <c r="R46" s="66">
        <f>$D45*Q46</f>
        <v>1774.7619999999999</v>
      </c>
    </row>
    <row r="47" spans="1:18" ht="9.9499999999999993" customHeight="1" x14ac:dyDescent="0.15">
      <c r="A47" s="68"/>
      <c r="B47" s="69"/>
      <c r="C47" s="70"/>
      <c r="D47" s="71"/>
      <c r="E47" s="91"/>
      <c r="F47" s="73"/>
      <c r="G47" s="72"/>
      <c r="H47" s="74"/>
      <c r="I47" s="72"/>
      <c r="J47" s="74"/>
      <c r="K47" s="72"/>
      <c r="L47" s="74"/>
      <c r="M47" s="72"/>
      <c r="N47" s="74"/>
      <c r="O47" s="72"/>
      <c r="P47" s="74"/>
      <c r="Q47" s="72"/>
      <c r="R47" s="75"/>
    </row>
    <row r="48" spans="1:18" ht="9.9499999999999993" customHeight="1" x14ac:dyDescent="0.15">
      <c r="A48" s="452" t="s">
        <v>10</v>
      </c>
      <c r="B48" s="453" t="str">
        <f>'Orçamento UFAL'!B163</f>
        <v>REVESTIMENTOS</v>
      </c>
      <c r="C48" s="454">
        <f>D48/D61</f>
        <v>0.12016221737769663</v>
      </c>
      <c r="D48" s="462">
        <f>'Orçamento UFAL'!H163</f>
        <v>84406.618499999982</v>
      </c>
      <c r="E48" s="60" t="str">
        <f t="shared" ref="E48:K48" si="12">IF(E49=0,"",1)</f>
        <v/>
      </c>
      <c r="F48" s="61"/>
      <c r="G48" s="62" t="str">
        <f t="shared" si="12"/>
        <v/>
      </c>
      <c r="H48" s="62"/>
      <c r="I48" s="60" t="str">
        <f t="shared" si="12"/>
        <v/>
      </c>
      <c r="J48" s="61"/>
      <c r="K48" s="149" t="str">
        <f t="shared" si="12"/>
        <v/>
      </c>
      <c r="L48" s="62"/>
      <c r="M48" s="174"/>
      <c r="N48" s="175"/>
      <c r="O48" s="176"/>
      <c r="P48" s="176"/>
      <c r="Q48" s="174"/>
      <c r="R48" s="178"/>
    </row>
    <row r="49" spans="1:19" ht="20.100000000000001" customHeight="1" x14ac:dyDescent="0.15">
      <c r="A49" s="452"/>
      <c r="B49" s="453"/>
      <c r="C49" s="454"/>
      <c r="D49" s="462"/>
      <c r="E49" s="88"/>
      <c r="F49" s="65"/>
      <c r="G49" s="89"/>
      <c r="H49" s="65"/>
      <c r="I49" s="89"/>
      <c r="J49" s="65"/>
      <c r="K49" s="89"/>
      <c r="L49" s="65"/>
      <c r="M49" s="89">
        <v>0.3</v>
      </c>
      <c r="N49" s="65">
        <f>$D48*M49</f>
        <v>25321.985549999994</v>
      </c>
      <c r="O49" s="89">
        <v>0.45</v>
      </c>
      <c r="P49" s="65">
        <f>$D48*O49</f>
        <v>37982.978324999996</v>
      </c>
      <c r="Q49" s="89">
        <v>0.25</v>
      </c>
      <c r="R49" s="66">
        <f>$D48*Q49</f>
        <v>21101.654624999996</v>
      </c>
    </row>
    <row r="50" spans="1:19" ht="9.9499999999999993" customHeight="1" x14ac:dyDescent="0.15">
      <c r="A50" s="68"/>
      <c r="B50" s="69"/>
      <c r="C50" s="70"/>
      <c r="D50" s="71"/>
      <c r="E50" s="91"/>
      <c r="F50" s="73"/>
      <c r="G50" s="72"/>
      <c r="H50" s="74"/>
      <c r="I50" s="72"/>
      <c r="J50" s="74"/>
      <c r="K50" s="72"/>
      <c r="L50" s="74"/>
      <c r="M50" s="72"/>
      <c r="N50" s="74"/>
      <c r="O50" s="72"/>
      <c r="P50" s="74"/>
      <c r="Q50" s="72"/>
      <c r="R50" s="75"/>
      <c r="S50" s="59"/>
    </row>
    <row r="51" spans="1:19" ht="9.9499999999999993" customHeight="1" x14ac:dyDescent="0.15">
      <c r="A51" s="452" t="s">
        <v>11</v>
      </c>
      <c r="B51" s="453" t="str">
        <f>'Orçamento UFAL'!B178</f>
        <v>PINTURA</v>
      </c>
      <c r="C51" s="454">
        <f>D51/D61</f>
        <v>5.0856916602596156E-2</v>
      </c>
      <c r="D51" s="462">
        <f>'Orçamento UFAL'!H178</f>
        <v>35723.877699999997</v>
      </c>
      <c r="E51" s="60" t="str">
        <f t="shared" ref="E51:K51" si="13">IF(E52=0,"",1)</f>
        <v/>
      </c>
      <c r="F51" s="61"/>
      <c r="G51" s="62" t="str">
        <f t="shared" si="13"/>
        <v/>
      </c>
      <c r="H51" s="62"/>
      <c r="I51" s="60" t="str">
        <f t="shared" si="13"/>
        <v/>
      </c>
      <c r="J51" s="61"/>
      <c r="K51" s="62" t="str">
        <f t="shared" si="13"/>
        <v/>
      </c>
      <c r="L51" s="62"/>
      <c r="M51" s="174"/>
      <c r="N51" s="175"/>
      <c r="O51" s="176"/>
      <c r="P51" s="176"/>
      <c r="Q51" s="174"/>
      <c r="R51" s="178"/>
    </row>
    <row r="52" spans="1:19" ht="20.100000000000001" customHeight="1" x14ac:dyDescent="0.15">
      <c r="A52" s="452"/>
      <c r="B52" s="453"/>
      <c r="C52" s="454"/>
      <c r="D52" s="462"/>
      <c r="E52" s="88"/>
      <c r="F52" s="65"/>
      <c r="G52" s="89"/>
      <c r="H52" s="65"/>
      <c r="I52" s="89"/>
      <c r="J52" s="65"/>
      <c r="K52" s="89"/>
      <c r="L52" s="65"/>
      <c r="M52" s="89">
        <v>0.3</v>
      </c>
      <c r="N52" s="65">
        <f>$D51*M52</f>
        <v>10717.163309999998</v>
      </c>
      <c r="O52" s="89">
        <v>0.35</v>
      </c>
      <c r="P52" s="65">
        <f>$D51*O52</f>
        <v>12503.357194999999</v>
      </c>
      <c r="Q52" s="89">
        <v>0.35</v>
      </c>
      <c r="R52" s="66">
        <f>$D51*Q52</f>
        <v>12503.357194999999</v>
      </c>
    </row>
    <row r="53" spans="1:19" ht="9.9499999999999993" customHeight="1" x14ac:dyDescent="0.15">
      <c r="A53" s="51"/>
      <c r="B53" s="80"/>
      <c r="C53" s="81"/>
      <c r="D53" s="82"/>
      <c r="E53" s="92"/>
      <c r="F53" s="93"/>
      <c r="G53" s="83"/>
      <c r="H53" s="94"/>
      <c r="I53" s="83"/>
      <c r="J53" s="94"/>
      <c r="K53" s="83"/>
      <c r="L53" s="94"/>
      <c r="M53" s="83"/>
      <c r="N53" s="94"/>
      <c r="O53" s="83"/>
      <c r="P53" s="94"/>
      <c r="Q53" s="147"/>
      <c r="R53" s="148"/>
    </row>
    <row r="54" spans="1:19" ht="9.9499999999999993" customHeight="1" x14ac:dyDescent="0.15">
      <c r="A54" s="452" t="s">
        <v>28</v>
      </c>
      <c r="B54" s="453" t="str">
        <f>'Orçamento UFAL'!B187</f>
        <v>SERVIÇOS COMPLEMENTARES</v>
      </c>
      <c r="C54" s="454">
        <f>D54/D61</f>
        <v>4.3457943775887506E-2</v>
      </c>
      <c r="D54" s="455">
        <f>'Orçamento UFAL'!H187</f>
        <v>30526.551199999994</v>
      </c>
      <c r="E54" s="60" t="str">
        <f t="shared" ref="E54:K54" si="14">IF(E55=0,"",1)</f>
        <v/>
      </c>
      <c r="F54" s="61"/>
      <c r="G54" s="62" t="str">
        <f t="shared" si="14"/>
        <v/>
      </c>
      <c r="H54" s="62"/>
      <c r="I54" s="60" t="str">
        <f t="shared" si="14"/>
        <v/>
      </c>
      <c r="J54" s="61"/>
      <c r="K54" s="62" t="str">
        <f t="shared" si="14"/>
        <v/>
      </c>
      <c r="L54" s="62"/>
      <c r="M54" s="174"/>
      <c r="N54" s="175"/>
      <c r="O54" s="176"/>
      <c r="P54" s="176"/>
      <c r="Q54" s="174"/>
      <c r="R54" s="178"/>
    </row>
    <row r="55" spans="1:19" ht="20.100000000000001" customHeight="1" x14ac:dyDescent="0.15">
      <c r="A55" s="452"/>
      <c r="B55" s="453"/>
      <c r="C55" s="454"/>
      <c r="D55" s="455"/>
      <c r="E55" s="88"/>
      <c r="F55" s="65"/>
      <c r="G55" s="89"/>
      <c r="H55" s="65"/>
      <c r="I55" s="89"/>
      <c r="J55" s="65"/>
      <c r="K55" s="89"/>
      <c r="L55" s="65"/>
      <c r="M55" s="89">
        <v>0.1</v>
      </c>
      <c r="N55" s="65">
        <f>$D54*M55</f>
        <v>3052.6551199999994</v>
      </c>
      <c r="O55" s="89">
        <v>0.3</v>
      </c>
      <c r="P55" s="65">
        <f>$D54*O55</f>
        <v>9157.9653599999983</v>
      </c>
      <c r="Q55" s="89">
        <v>0.6</v>
      </c>
      <c r="R55" s="66">
        <f>$D54*Q55</f>
        <v>18315.930719999997</v>
      </c>
    </row>
    <row r="56" spans="1:19" ht="9.9499999999999993" customHeight="1" x14ac:dyDescent="0.15">
      <c r="A56" s="51"/>
      <c r="B56" s="80"/>
      <c r="C56" s="81"/>
      <c r="D56" s="82"/>
      <c r="E56" s="92"/>
      <c r="F56" s="93"/>
      <c r="G56" s="83"/>
      <c r="H56" s="94"/>
      <c r="I56" s="83"/>
      <c r="J56" s="94"/>
      <c r="K56" s="83"/>
      <c r="L56" s="94"/>
      <c r="M56" s="83"/>
      <c r="N56" s="94"/>
      <c r="O56" s="83"/>
      <c r="P56" s="94"/>
      <c r="Q56" s="83"/>
      <c r="R56" s="95"/>
    </row>
    <row r="57" spans="1:19" ht="9.9499999999999993" customHeight="1" x14ac:dyDescent="0.15">
      <c r="A57" s="452" t="s">
        <v>179</v>
      </c>
      <c r="B57" s="453" t="str">
        <f>'Orçamento UFAL'!B215</f>
        <v>ADMINISTRAÇÃO LOCAL DA OBRA</v>
      </c>
      <c r="C57" s="454">
        <f>D57/D61</f>
        <v>0.15782747289320379</v>
      </c>
      <c r="D57" s="455">
        <f>'Orçamento UFAL'!H215</f>
        <v>110864.16</v>
      </c>
      <c r="E57" s="174"/>
      <c r="F57" s="175"/>
      <c r="G57" s="176"/>
      <c r="H57" s="176"/>
      <c r="I57" s="174"/>
      <c r="J57" s="175"/>
      <c r="K57" s="176"/>
      <c r="L57" s="176"/>
      <c r="M57" s="174"/>
      <c r="N57" s="175"/>
      <c r="O57" s="176"/>
      <c r="P57" s="176"/>
      <c r="Q57" s="174"/>
      <c r="R57" s="178"/>
    </row>
    <row r="58" spans="1:19" ht="27.75" customHeight="1" x14ac:dyDescent="0.15">
      <c r="A58" s="452"/>
      <c r="B58" s="453"/>
      <c r="C58" s="454"/>
      <c r="D58" s="455"/>
      <c r="E58" s="145">
        <v>0.14199999999999999</v>
      </c>
      <c r="F58" s="65">
        <f>E58*D57</f>
        <v>15742.710719999999</v>
      </c>
      <c r="G58" s="146">
        <v>0.14299999999999999</v>
      </c>
      <c r="H58" s="65">
        <f>G58*D57</f>
        <v>15853.574879999998</v>
      </c>
      <c r="I58" s="146">
        <v>0.14299999999999999</v>
      </c>
      <c r="J58" s="65">
        <f>K58*D57</f>
        <v>15853.574879999998</v>
      </c>
      <c r="K58" s="146">
        <v>0.14299999999999999</v>
      </c>
      <c r="L58" s="65">
        <f>K58*D57</f>
        <v>15853.574879999998</v>
      </c>
      <c r="M58" s="146">
        <v>0.14299999999999999</v>
      </c>
      <c r="N58" s="65">
        <f>M58*D57</f>
        <v>15853.574879999998</v>
      </c>
      <c r="O58" s="146">
        <v>0.14299999999999999</v>
      </c>
      <c r="P58" s="65">
        <f>O58*D57</f>
        <v>15853.574879999998</v>
      </c>
      <c r="Q58" s="146">
        <v>0.14299999999999999</v>
      </c>
      <c r="R58" s="66">
        <f>Q58*D57</f>
        <v>15853.574879999998</v>
      </c>
    </row>
    <row r="59" spans="1:19" ht="9.9499999999999993" customHeight="1" thickBot="1" x14ac:dyDescent="0.2">
      <c r="A59" s="96"/>
      <c r="B59" s="97"/>
      <c r="C59" s="98"/>
      <c r="D59" s="84"/>
      <c r="E59" s="99"/>
      <c r="F59" s="100"/>
      <c r="G59" s="101"/>
      <c r="H59" s="102"/>
      <c r="I59" s="101"/>
      <c r="J59" s="102"/>
      <c r="K59" s="101"/>
      <c r="L59" s="102"/>
      <c r="M59" s="101"/>
      <c r="N59" s="102"/>
      <c r="O59" s="101"/>
      <c r="P59" s="102"/>
      <c r="Q59" s="103"/>
      <c r="R59" s="104"/>
    </row>
    <row r="60" spans="1:19" ht="20.100000000000001" customHeight="1" x14ac:dyDescent="0.15">
      <c r="A60" s="105"/>
      <c r="B60" s="106"/>
      <c r="C60" s="107"/>
      <c r="D60" s="403"/>
      <c r="E60" s="409"/>
      <c r="F60" s="410"/>
      <c r="G60" s="411"/>
      <c r="H60" s="412"/>
      <c r="I60" s="411"/>
      <c r="J60" s="412"/>
      <c r="K60" s="411"/>
      <c r="L60" s="412"/>
      <c r="M60" s="411"/>
      <c r="N60" s="412"/>
      <c r="O60" s="411"/>
      <c r="P60" s="412"/>
      <c r="Q60" s="411"/>
      <c r="R60" s="413"/>
    </row>
    <row r="61" spans="1:19" ht="20.100000000000001" customHeight="1" x14ac:dyDescent="0.15">
      <c r="A61" s="468" t="s">
        <v>180</v>
      </c>
      <c r="B61" s="469"/>
      <c r="C61" s="469"/>
      <c r="D61" s="404">
        <f>SUM(D8:D58)</f>
        <v>702438.92249999987</v>
      </c>
      <c r="E61" s="414">
        <f>F61/$D$61</f>
        <v>4.8490345024125581E-2</v>
      </c>
      <c r="F61" s="407">
        <f>SUM(F8:F58)</f>
        <v>34061.505710400001</v>
      </c>
      <c r="G61" s="406">
        <f>H61/$D$61</f>
        <v>7.583088833976169E-2</v>
      </c>
      <c r="H61" s="407">
        <f>SUM(H8:H58)</f>
        <v>53266.567497600001</v>
      </c>
      <c r="I61" s="406">
        <f>J61/$D$61</f>
        <v>8.9428547118130419E-2</v>
      </c>
      <c r="J61" s="407">
        <f>SUM(J8:J58)</f>
        <v>62818.092278399999</v>
      </c>
      <c r="K61" s="406">
        <f>L61/$D$61</f>
        <v>0.11340875496317619</v>
      </c>
      <c r="L61" s="407">
        <f>SUM(L8:L58)</f>
        <v>79662.723638399999</v>
      </c>
      <c r="M61" s="406">
        <f>N61/$D$61</f>
        <v>0.19702664950688295</v>
      </c>
      <c r="N61" s="407">
        <f>SUM(N8:N58)</f>
        <v>138399.18738339999</v>
      </c>
      <c r="O61" s="406">
        <f>P61/$D$61</f>
        <v>0.30020245018299085</v>
      </c>
      <c r="P61" s="407">
        <f>SUM(P8:P58)</f>
        <v>210873.88563839998</v>
      </c>
      <c r="Q61" s="406">
        <f>R61/$D$61</f>
        <v>0.17561236486493242</v>
      </c>
      <c r="R61" s="415">
        <f>SUM(R8:R58)</f>
        <v>123356.96035339998</v>
      </c>
    </row>
    <row r="62" spans="1:19" ht="20.100000000000001" customHeight="1" x14ac:dyDescent="0.15">
      <c r="A62" s="458" t="s">
        <v>545</v>
      </c>
      <c r="B62" s="459"/>
      <c r="C62" s="460"/>
      <c r="D62" s="404">
        <f>D61*0.239</f>
        <v>167882.90247749997</v>
      </c>
      <c r="E62" s="416"/>
      <c r="F62" s="407">
        <f>F61*0.239</f>
        <v>8140.6998647855999</v>
      </c>
      <c r="G62" s="408"/>
      <c r="H62" s="407">
        <f>H61*0.239</f>
        <v>12730.7096319264</v>
      </c>
      <c r="I62" s="408"/>
      <c r="J62" s="407">
        <f>J61*0.239</f>
        <v>15013.5240545376</v>
      </c>
      <c r="K62" s="408"/>
      <c r="L62" s="407">
        <f>L61*0.239</f>
        <v>19039.390949577599</v>
      </c>
      <c r="M62" s="408"/>
      <c r="N62" s="407">
        <f>N61*0.239</f>
        <v>33077.405784632596</v>
      </c>
      <c r="O62" s="408"/>
      <c r="P62" s="407">
        <f>P61*0.239</f>
        <v>50398.858667577595</v>
      </c>
      <c r="Q62" s="408"/>
      <c r="R62" s="407">
        <f>R61*0.239</f>
        <v>29482.313524462592</v>
      </c>
    </row>
    <row r="63" spans="1:19" ht="20.100000000000001" customHeight="1" x14ac:dyDescent="0.15">
      <c r="A63" s="458" t="s">
        <v>56</v>
      </c>
      <c r="B63" s="459"/>
      <c r="C63" s="460"/>
      <c r="D63" s="404"/>
      <c r="E63" s="416"/>
      <c r="F63" s="408">
        <f>SUM(F61:F62)</f>
        <v>42202.205575185602</v>
      </c>
      <c r="G63" s="408"/>
      <c r="H63" s="408">
        <f>SUM(H61:H62)</f>
        <v>65997.277129526396</v>
      </c>
      <c r="I63" s="408"/>
      <c r="J63" s="408">
        <f>SUM(J61:J62)</f>
        <v>77831.6163329376</v>
      </c>
      <c r="K63" s="408"/>
      <c r="L63" s="408">
        <f>SUM(L61:L62)</f>
        <v>98702.114587977601</v>
      </c>
      <c r="M63" s="408"/>
      <c r="N63" s="408">
        <f>SUM(N61:N62)</f>
        <v>171476.59316803259</v>
      </c>
      <c r="O63" s="408"/>
      <c r="P63" s="408">
        <f>SUM(P61:P62)</f>
        <v>261272.74430597757</v>
      </c>
      <c r="Q63" s="408"/>
      <c r="R63" s="417">
        <f>SUM(R61:R62)</f>
        <v>152839.27387786258</v>
      </c>
    </row>
    <row r="64" spans="1:19" ht="20.100000000000001" customHeight="1" thickBot="1" x14ac:dyDescent="0.2">
      <c r="A64" s="456" t="s">
        <v>27</v>
      </c>
      <c r="B64" s="457"/>
      <c r="C64" s="457"/>
      <c r="D64" s="405">
        <f>D61+D62</f>
        <v>870321.8249774999</v>
      </c>
      <c r="E64" s="418">
        <f>E61</f>
        <v>4.8490345024125581E-2</v>
      </c>
      <c r="F64" s="419">
        <f>F63</f>
        <v>42202.205575185602</v>
      </c>
      <c r="G64" s="420">
        <f>G61+E64</f>
        <v>0.12432123336388727</v>
      </c>
      <c r="H64" s="421">
        <f>F64+H63</f>
        <v>108199.48270471199</v>
      </c>
      <c r="I64" s="420">
        <f>I61+G64</f>
        <v>0.2137497804820177</v>
      </c>
      <c r="J64" s="422">
        <f>H64+J63</f>
        <v>186031.09903764958</v>
      </c>
      <c r="K64" s="420">
        <f>K61+I64</f>
        <v>0.32715853544519391</v>
      </c>
      <c r="L64" s="422">
        <f>J64+L63</f>
        <v>284733.21362562716</v>
      </c>
      <c r="M64" s="420">
        <f>M61+K64</f>
        <v>0.52418518495207689</v>
      </c>
      <c r="N64" s="422">
        <f>L64+N63</f>
        <v>456209.80679365975</v>
      </c>
      <c r="O64" s="420">
        <f>O61+M64</f>
        <v>0.82438763513506774</v>
      </c>
      <c r="P64" s="422">
        <f>N64+P63</f>
        <v>717482.55109963729</v>
      </c>
      <c r="Q64" s="420">
        <f>Q61+O64</f>
        <v>1.0000000000000002</v>
      </c>
      <c r="R64" s="423">
        <f>P64+R63</f>
        <v>870321.8249774999</v>
      </c>
    </row>
  </sheetData>
  <dataConsolidate/>
  <mergeCells count="80">
    <mergeCell ref="B9:B10"/>
    <mergeCell ref="C9:C10"/>
    <mergeCell ref="D9:D10"/>
    <mergeCell ref="A15:A16"/>
    <mergeCell ref="B15:B16"/>
    <mergeCell ref="C15:C16"/>
    <mergeCell ref="D12:D13"/>
    <mergeCell ref="C12:C13"/>
    <mergeCell ref="B12:B13"/>
    <mergeCell ref="A12:A13"/>
    <mergeCell ref="D48:D49"/>
    <mergeCell ref="D51:D52"/>
    <mergeCell ref="B54:B55"/>
    <mergeCell ref="A48:A49"/>
    <mergeCell ref="A54:A55"/>
    <mergeCell ref="D54:D55"/>
    <mergeCell ref="C54:C55"/>
    <mergeCell ref="B48:B49"/>
    <mergeCell ref="A51:A52"/>
    <mergeCell ref="B51:B52"/>
    <mergeCell ref="C51:C52"/>
    <mergeCell ref="A42:A43"/>
    <mergeCell ref="A39:A40"/>
    <mergeCell ref="B39:B40"/>
    <mergeCell ref="C39:C40"/>
    <mergeCell ref="A61:C61"/>
    <mergeCell ref="B45:B46"/>
    <mergeCell ref="C45:C46"/>
    <mergeCell ref="A18:A19"/>
    <mergeCell ref="B18:B19"/>
    <mergeCell ref="C18:C19"/>
    <mergeCell ref="A21:A22"/>
    <mergeCell ref="B21:B22"/>
    <mergeCell ref="C21:C22"/>
    <mergeCell ref="A36:A37"/>
    <mergeCell ref="A24:A25"/>
    <mergeCell ref="B24:B25"/>
    <mergeCell ref="C24:C25"/>
    <mergeCell ref="B36:B37"/>
    <mergeCell ref="B27:B28"/>
    <mergeCell ref="C27:C28"/>
    <mergeCell ref="O6:P6"/>
    <mergeCell ref="Q6:R6"/>
    <mergeCell ref="D27:D28"/>
    <mergeCell ref="A33:A34"/>
    <mergeCell ref="B33:B34"/>
    <mergeCell ref="C33:C34"/>
    <mergeCell ref="D33:D34"/>
    <mergeCell ref="D30:D31"/>
    <mergeCell ref="A27:A28"/>
    <mergeCell ref="A30:A31"/>
    <mergeCell ref="B30:B31"/>
    <mergeCell ref="C30:C31"/>
    <mergeCell ref="D18:D19"/>
    <mergeCell ref="D21:D22"/>
    <mergeCell ref="D24:D25"/>
    <mergeCell ref="A9:A10"/>
    <mergeCell ref="M6:N6"/>
    <mergeCell ref="C48:C49"/>
    <mergeCell ref="D36:D37"/>
    <mergeCell ref="C36:C37"/>
    <mergeCell ref="C42:C43"/>
    <mergeCell ref="D42:D43"/>
    <mergeCell ref="D15:D16"/>
    <mergeCell ref="E6:F6"/>
    <mergeCell ref="G6:H6"/>
    <mergeCell ref="I6:J6"/>
    <mergeCell ref="K6:L6"/>
    <mergeCell ref="A6:D6"/>
    <mergeCell ref="D39:D40"/>
    <mergeCell ref="D45:D46"/>
    <mergeCell ref="B42:B43"/>
    <mergeCell ref="A45:A46"/>
    <mergeCell ref="A57:A58"/>
    <mergeCell ref="B57:B58"/>
    <mergeCell ref="C57:C58"/>
    <mergeCell ref="D57:D58"/>
    <mergeCell ref="A64:C64"/>
    <mergeCell ref="A63:C63"/>
    <mergeCell ref="A62:C62"/>
  </mergeCells>
  <phoneticPr fontId="0" type="noConversion"/>
  <conditionalFormatting sqref="E9:R9 E15:R15 E18:R18 E21:R21 H12:R12 E27:R27 E30:R30 E33:R33 E36:R36 E39:R39 E42:R42 E45:R45 E48:R48 E51:R51 E54:R54 E57:R57 E12:F12 E24:P24">
    <cfRule type="cellIs" dxfId="0" priority="19" operator="equal">
      <formula>1</formula>
    </cfRule>
  </conditionalFormatting>
  <printOptions horizontalCentered="1" verticalCentered="1"/>
  <pageMargins left="0" right="0" top="0.39370078740157483" bottom="0.39370078740157483" header="0" footer="0"/>
  <pageSetup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 UFAL</vt:lpstr>
      <vt:lpstr>Cronograma UFAL</vt:lpstr>
      <vt:lpstr>'Cronograma UFAL'!Area_de_impressao</vt:lpstr>
      <vt:lpstr>'Orçamento UFAL'!Area_de_impressao</vt:lpstr>
      <vt:lpstr>'Orçamento UFAL'!Titulos_de_impressao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Reforma e Adapt.no Prédio do Biotério, CACS</dc:title>
  <dc:creator>Prefeitura Universitária / UFAL</dc:creator>
  <cp:lastModifiedBy>Admin</cp:lastModifiedBy>
  <cp:lastPrinted>2014-02-12T17:50:15Z</cp:lastPrinted>
  <dcterms:created xsi:type="dcterms:W3CDTF">2002-02-22T14:58:51Z</dcterms:created>
  <dcterms:modified xsi:type="dcterms:W3CDTF">2014-02-13T13:27:10Z</dcterms:modified>
</cp:coreProperties>
</file>