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gentes" sheetId="1" r:id="rId4"/>
  </sheets>
  <definedNames>
    <definedName hidden="1" localSheetId="0" name="_xlnm._FilterDatabase">Reagentes!$A$1:$BE$341</definedName>
  </definedNames>
  <calcPr/>
</workbook>
</file>

<file path=xl/sharedStrings.xml><?xml version="1.0" encoding="utf-8"?>
<sst xmlns="http://schemas.openxmlformats.org/spreadsheetml/2006/main" count="4043" uniqueCount="1548">
  <si>
    <t>NECESSIDADE</t>
  </si>
  <si>
    <t>CATMAT</t>
  </si>
  <si>
    <t>COMISSÃO</t>
  </si>
  <si>
    <t>PLANO DE AÇÃO</t>
  </si>
  <si>
    <t>TIPIFICAÇÃO</t>
  </si>
  <si>
    <t>QUANTIDADE</t>
  </si>
  <si>
    <t>QUANTIDADE SELECIONADA</t>
  </si>
  <si>
    <t>VALOR ESTIMADO</t>
  </si>
  <si>
    <t>TOTAL</t>
  </si>
  <si>
    <t>CAS</t>
  </si>
  <si>
    <t>Remoção de cotações antigas</t>
  </si>
  <si>
    <t>Está no catálogo</t>
  </si>
  <si>
    <t>Atrelado ao dólar</t>
  </si>
  <si>
    <t>Valor pesquisado para cotação média</t>
  </si>
  <si>
    <t>Classificação</t>
  </si>
  <si>
    <t>Novo Cadastro no SIPAC</t>
  </si>
  <si>
    <t>SIPAC</t>
  </si>
  <si>
    <t>Denominação</t>
  </si>
  <si>
    <t>Especificação</t>
  </si>
  <si>
    <t>QTD_Total</t>
  </si>
  <si>
    <t>Unidade de fornecimetno</t>
  </si>
  <si>
    <t>Cotação no SIPAC</t>
  </si>
  <si>
    <t>Fornecedor SIPAC</t>
  </si>
  <si>
    <t>Marca SIPAC</t>
  </si>
  <si>
    <t>Valor Cotado SIPAC</t>
  </si>
  <si>
    <t>Data da Cotação SIPAC</t>
  </si>
  <si>
    <t>AGROECOLOGIA/CECA</t>
  </si>
  <si>
    <t>AGRONOMIA/ARAPIRACA</t>
  </si>
  <si>
    <t>AGRONOMIA/CECA</t>
  </si>
  <si>
    <t>BIOLOGIA ARAPIRACA</t>
  </si>
  <si>
    <t>BIOLOGIA/PENEDO</t>
  </si>
  <si>
    <t>BIOTÉRIO/PROPEP</t>
  </si>
  <si>
    <t>CAMPUS SERTÃO</t>
  </si>
  <si>
    <t>CENTRO DE TECNOLOGIA</t>
  </si>
  <si>
    <t>DRCA/PROGRAD</t>
  </si>
  <si>
    <t>ENFERMAGEM/ARAPIRACA</t>
  </si>
  <si>
    <t>ENGENHARIA DE ENERGIA/CECA</t>
  </si>
  <si>
    <t>ENGENHARIA DE PRODUÇÃO/PENEDO</t>
  </si>
  <si>
    <t>FACULDADE DE MEDICINA</t>
  </si>
  <si>
    <t>FACULDADE DE ODONTOLOGIA</t>
  </si>
  <si>
    <t>HOSPITAL VETERINÁRIO/CECA</t>
  </si>
  <si>
    <t>INSTITUTO DE CIÊNCIAS BIOLÓGICAS</t>
  </si>
  <si>
    <t>INSTITUTO DE CIÊNCIAS FARMACÊUTICAS</t>
  </si>
  <si>
    <t>INSTITUTO DE FÍSICA</t>
  </si>
  <si>
    <t>INSTITUTO DE GEOGRAFIA, DESENVOLVIMENTO E MEIO AMBIENTE</t>
  </si>
  <si>
    <t>INSTITUTO DE QUÍMICA E BIOTECNOLOGIA</t>
  </si>
  <si>
    <t>MEDICINA/ARAPIRACA</t>
  </si>
  <si>
    <t>MHN/PROEX</t>
  </si>
  <si>
    <t>NTI/GR</t>
  </si>
  <si>
    <t>QUÍMICA E QUÍMICA EAD/ARAPIRACA</t>
  </si>
  <si>
    <t>PROGEP - PRÓ-REITORIA DE GESTÃO DE PESSOAS</t>
  </si>
  <si>
    <t>RU/PROEST</t>
  </si>
  <si>
    <t>U.E. VIÇOSA/FAZENDA/CECA</t>
  </si>
  <si>
    <t>ZOOTECNIA CECA</t>
  </si>
  <si>
    <t>CATMAT - 366451 - ACETATO DE AMÔNIO (ACETATO DE AMÔNIO, COMPOSIÇÃO BÁSICA NH4C2H3O2, ASPECTO FÍSICO CRISTAL BRANCO, PESO MOLECULAR 77,08, PUREZA MÍNIMA PUREZA MÍNIMA DE 97%, CARACTERÍSTICAS ADICIONAIS REAGENTE P.A. ACS, NÚMERO DE REFERÊNCIA QUÍMICA CAS 631-61-8. FORNECIMENTO EM FRASCO DE 500 G.</t>
  </si>
  <si>
    <t>366451</t>
  </si>
  <si>
    <t>631-61-8</t>
  </si>
  <si>
    <t>Sim</t>
  </si>
  <si>
    <t>Reagente</t>
  </si>
  <si>
    <t>ACETATO DE AMÔNIO P.A. ACS</t>
  </si>
  <si>
    <t>CATMAT -366451- Acetato de amônio, composição básica NH4C2H3O2, aspecto físico cristal branco, peso molecular 77,08 g/mol, pureza mínima de 97%, características adicionais: reagente P.A. ACS, número de referência química: CAS 631-61-8. Fornecimento em frasco com 500 g. Atenção: observar a unidade de medida do SIPAC e colocar múltiplo de 500 g.</t>
  </si>
  <si>
    <t>Gramas</t>
  </si>
  <si>
    <t>SIM</t>
  </si>
  <si>
    <t>Relatório de Cotação: REAGENTES 2025</t>
  </si>
  <si>
    <t>Não informada</t>
  </si>
  <si>
    <t>CATMAT - 353821 - ACETATO DE CÁLCIO, COMPOSIÇÃO QUÍMICA C4H6CAO4.H2O, ASPECTO FÍSICO PÓ BRANCO CRISTALINO, PESO MOLECULAR 176,18 G/MOL, PUREZA MÍNIMA DE 99%, CARACTERÍSTICA ADICIONAL REAGENTE P.A., NÚMERO DE REFERÊNCIA QUÍMICA: CAS 5743-26-0. FORNECIMENTO EM FRASCO DE 1000 G. ATENÇÃO: OBSERVAR A UNIDADE DE MEDIDA DO SIPAC E COLOCAR MÚLTIPLO DE 1000 G.</t>
  </si>
  <si>
    <t>353821</t>
  </si>
  <si>
    <t>5743-26-0</t>
  </si>
  <si>
    <t>ACETATO DE CÁLCIO P.A. (H2O)</t>
  </si>
  <si>
    <t>CATMAT - 353821 - Acetato de cálcio, composição química C4H6CaO4.H2O, aspecto físico pó branco cristalino, peso molecular 176,18 g/mol, pureza mínima de 99%, característica adicional reagente P.A., número de referência química: cas 5743-26-0. fornecimento em frasco de 1000 g. Atenção: observar a unidade de medida do SIPAC e colocar múltiplo de 1000 g.</t>
  </si>
  <si>
    <t xml:space="preserve">ACETATO DE ETILA
"ASPECTO FÍSICO: LÍQUIDO
PUREZA MÍNIMA: PUREZA MÍNIMA DE 99,9%
COMPOSIÇÃO QUÍMICA: CH3CO2C2H5
PESO MOLECULAR: 88,11 G/MOL
CARACTERÍSTICA ADICIONAL: PADRÃO ANALÍTICO DE REFERÊNCIA
NÚMERO DE REFERÊNCIA QUÍMICA: CAS 141-78-6"
1 L
</t>
  </si>
  <si>
    <t>456140</t>
  </si>
  <si>
    <t>141-78-6</t>
  </si>
  <si>
    <t>ACETATO DE ETILA P.A. ACS</t>
  </si>
  <si>
    <t>CATMAT -380787- Acetato de etila, aspecto físico líquido incolor, límpido, inflamável, pureza mínima de 99,5%, composição química CH3CO2C2H5, peso molecular 88,11 g/mol, característica adicional reagente P.A. ACS, número de referência química CAS 141-78-6. Entregue em frasco de vidro ambar.</t>
  </si>
  <si>
    <t>Litros</t>
  </si>
  <si>
    <t xml:space="preserve">HIDROCORTISONA ASPECTO FÍSICO: PÓ CRISTALINO BRANCO OU ESBRANQUIÇADO FÓRMULA QUÍMICA: C23H32O6 (SAL ACETATO) PESO MOLECULAR: 404,50 G/MOL GRAU DE PUREZA: PUREZA MÍNIMA DE 99% NÚMERO DE REFERÊNCIA QUÍMICA: CAS 50-03-3 
</t>
  </si>
  <si>
    <t>376711</t>
  </si>
  <si>
    <t>50-03-3</t>
  </si>
  <si>
    <t>Não</t>
  </si>
  <si>
    <t>ACETATO DE HIDROCROTISONA 99% CAS 50-03-3</t>
  </si>
  <si>
    <t>CATMAT -362990-  HIDROCORTISONA, ASPECTO FÍSICO:PÓ CRISTALINO BRANCO OU ESBRANQUIÇADO, FÓRMULA QUÍMICA: C23H32O6 (SAL ACETATO), PESO MOLECULAR:404,50 G/MOL, GRAU DE PUREZA: PUREZA MÍNIMA DE 99%, NÚMERO DE REFERÊNCIA QUÍMICA: CAS 50-03-3</t>
  </si>
  <si>
    <t>DENOMINAÇÃO: ACETATO DE SÓDIO P.A. ACS
ESPECIFICAÇÃO: CATMAT -380436 - ACETATO DE SÓDIO, ASPECTO FÍSICO: FINO COMPOSTO DE CRISTAIS BRANCOS OU INCOLORES, FÓRMULA QUÍMICA: CH3COONA ANIDRO, MASSA MOLECULAR: 82,03 G,MOL, GRAU DE PUREZA: PUREZA MÍNIMA DE 99%, CARACTERÍSTICA ADICIONAL: REAGENTE P.A. ACS, NÚMERO DE REFERÊNCIA QUÍMICA: CAS 127-09-3. FORNECIMENTO EM FRASCO DE 500 G.</t>
  </si>
  <si>
    <t>380436</t>
  </si>
  <si>
    <t>127-09-3</t>
  </si>
  <si>
    <t>ACETATO DE SÓDIO ANIDRO P.A. ACS</t>
  </si>
  <si>
    <t>CATMAT -380436- Acetato de sódio, aspecto físico: fino composto de cristais brancos ou incolores, fórmula química: CH3COONa anidro, massa molecular: 82,03 G/MOL, pureza mínima de 99%, característica adicional: reagente P.A. ACS, número de referência química: CAS 127-09-3. Fornecimento em frasco de 500 g. Atenção: observar a unidade de medida do SIPAC e colocar múltiplo de 500 g.</t>
  </si>
  <si>
    <t xml:space="preserve">ACETONA	"ASPECTO FÍSICO: LÍQUIDO
FÓRMULA QUÍMICA: C3H6O
MASSA MOLECULAR: 58,08 G/MOL
GRAU DE PUREZA: PUREZA MÍNIMA DE 99%
NÚMERO DE REFERÊNCIA QUÍMICA: CAS 67-64-1"
</t>
  </si>
  <si>
    <t>455286</t>
  </si>
  <si>
    <t>67-64-1</t>
  </si>
  <si>
    <t>ACETONA UV-IR-HPLC-GPC</t>
  </si>
  <si>
    <t>CATMAT -345903- ACETONA, ASPECTO FÍSICO LÍQUIDO LÍMPIDO TRANSPARENTE, FÓRMULA QUÍMICA C3H6O, MASSA MOLECULAR 58,08 G/MOL, GRAU DE PUREZA PUREZA MÍNIMA DE 99,8%, CARACTERÍSTICA ADICIONAL REAGENTE P/ UV-IR-HPLC-GPC, NÚMERO DE REFERÊNCIA QUÍMICA CAS 67-64-1. Entregue em frasco de vidro ambar.</t>
  </si>
  <si>
    <t>CATMAT -347148- ACETONITRILA, ASPECTO FÍSICO: LÍQUIDO INCOLOR, LÍMPIDO, ODOR DE ÉTER, PESO MOLECULAR: 41,05 G,MOL, FÓRMULA QUÍMICA: CH3CN, GRAU DE PUREZA: PUREZA MÍNIMA DE 99,9%, CARACTERÍSTICA ADICIONAL: REAGENTE P, HPLC, NÚMERO DE REFERÊNCIA QUÍMICA: CAS 75-05-8</t>
  </si>
  <si>
    <t>347148</t>
  </si>
  <si>
    <t>75-05-8</t>
  </si>
  <si>
    <t>ACETONITRILA HPLC</t>
  </si>
  <si>
    <t>CATMAT -347148- Acetonitrila, aspecto físico: líquido incolor, límpido, odor de éter, peso molecular: 41,05 g/mol, fórmula química: CH3CN, pureza mínima de 99,9%, característica adicional: reagente para HPLC, número de referência química: CAS 75-05-8. Entregue em frasco de vidro ambar.</t>
  </si>
  <si>
    <t>ÁCIDO 3,5-DINITROSALICÍLICO 98%</t>
  </si>
  <si>
    <t>360267</t>
  </si>
  <si>
    <t>609-99-4</t>
  </si>
  <si>
    <t>CATMAT -360267- Ácido 3,5-dinitrosalicílico, aspecto físico pó branco a amarelo-esverdeado, inodoro, peso molecular 228,12 g/mol, fórmula química C7H4N2O7, pureza mínima de 98%, característica adicional reagente, número de referência química CAS 609-99-4. entregue em frasco com 25 g. Atenção: observar a unidade de medida do SIPAC e colocar múltiplo de 25 g.</t>
  </si>
  <si>
    <t>ÁCIDO ACÉTICO
ASPECTO FÍSICO: LÍQUIDO
PESO MOLECULAR: 60,05 G/MOL
FÓRMULA QUÍMICA: C2H4O2
GRAU DE PUREZA: PUREZA MÍNIMA DE 99%
CARACTERÍSTICA ADICIONAL: PADRÃO DE REFERÊNCIA
NÚMERO DE REFERÊNCIA QUÍMICA: CAS 64-19-7</t>
  </si>
  <si>
    <t>484213</t>
  </si>
  <si>
    <t>64-19-7</t>
  </si>
  <si>
    <t>ÁCIDO ACÉTICO GLACIAL P.A. ACS</t>
  </si>
  <si>
    <t>CATMAT -412648- Ácido acético, aspecto físico: líquido límpido transparente, peso molecular: 60,05 g/mol, fórmula química: C2H4O2, pureza mínima de 99,5%, característica adicional: glacial, reagente P.A. ACS, número de referência química: CAS 64-19-7. Entregue em frasco de vidro ambar.</t>
  </si>
  <si>
    <t>CATMAT -376296- ÁCIDO BENZÓICO, ASPECTO FÍSICO PÓ BRANCO OU CRISTAL INCOLOR, C/ ODOR FORTE, FÓRMULA QUÍMICA C6H5COOH, PESO MOLECULAR 122,12 G/MOL, GRAU DE PUREZA PUREZA MÍNIMA DE 99,5%, CARACTERÍSTICA ADICIONAL REAGENTE P.A. ACS, NÚMERO DE REFERÊNCIA QUÍMICA CAS 65-85-0. ENTREGUE EM FRASCO COM 500 G.</t>
  </si>
  <si>
    <t>376296</t>
  </si>
  <si>
    <t>65-85-0</t>
  </si>
  <si>
    <t>ÁCIDO BENZOICO P.A. ACS</t>
  </si>
  <si>
    <t>CATMAT -376296- Ácido benzoico, aspecto físico pó branco ou cristal incolor, com odor forte, fórmula química C6H5COOH, peso molecular 122,12 g/mol, pureza mínima de 99,5%, característica adicional reagente P.A. ACS, número de referência química CAS 65-85-0. Entregue em frasco de 1000 g. Atenção: observar a unidade de medida do SIPAC e colocar múltiplo de 1000 g.</t>
  </si>
  <si>
    <t>CATMAT -426587- ÁCIDO BÓRICO, ASPECTO FÍSICO: CRISTAL INCOLOR OU PÓ, GRÂNULO BRANCO, INODORO, PESO MOLECULAR: 61,83 G/MOL, COMPOSIÇÃO QUÍMICA: H3BO3, PUREZA MÍNIMA DE 99,5%, CARACTERÍSTICA ADICIONAL: REAGENTE P.A. ACS, NÚMERO DE REFERÊNCIA QUÍMICA: CAS 10043-35-3. ENTREGUE EM FRASCO COM 500 G.</t>
  </si>
  <si>
    <t>426587</t>
  </si>
  <si>
    <t>10043-35-3</t>
  </si>
  <si>
    <t>ÁCIDO BÓRICO P.A. ACS</t>
  </si>
  <si>
    <t>CATMAT -426587- Ácido bórico, aspecto físico: cristal incolor ou pó, grânulo branco, inodoro, peso molecular: 61,83 g/mol, composição química: H3BO3, pureza mínima de 99,5%, característica adicional: reagente P.A. ACS, número de referência química: CAS 10043-35-3. Entregue em frasco com 500 g. Atenção: observar a unidade de medida do SIPAC e colocar múltiplo de 500 g.</t>
  </si>
  <si>
    <t>CATMAT -415235- REAGENTE ANALÍTICO 2, ASPECTO FÍSICO: PÓ, COMPOSIÇÃO: ÁCIDO CALCONCARBOXÍLICO, CARACTERÍSTICAS ADICIONAIS: CAS 3737-95-9, FRASCO COM 25 G.</t>
  </si>
  <si>
    <t>415235</t>
  </si>
  <si>
    <t>3737-95-9</t>
  </si>
  <si>
    <t>Corante</t>
  </si>
  <si>
    <t>ÁCIDO CALCONCARBOXÍLICO (CAL RED) FRACO 25 G</t>
  </si>
  <si>
    <t>CATMAT - 415235 - Ácido calconcarboxílico aspecto físico: pó, número de referência química CAS 3737-95-9, frasco com 25 g.</t>
  </si>
  <si>
    <t>Frascos</t>
  </si>
  <si>
    <t>ÁCIDO CLORÍDRICO
ASPECTO FÍSICO: LÍQUIDO
PESO MOLECULAR: 36,46 G/MOL
FÓRMULA QUÍMICA: HCL
TEOR: TEOR MÍNIMO DE 37%
NÚMERO DE REFERÊNCIA QUÍMICA: CAS 7647-01-0
CARACTERÍSTICAS ADICIONAIS 1: REAGENTE ACS</t>
  </si>
  <si>
    <t>441630</t>
  </si>
  <si>
    <t>7647-01-0</t>
  </si>
  <si>
    <t>ÁCIDO CLORÍDRICO P.A. ACS</t>
  </si>
  <si>
    <t>CATMAT -347336- Ácido clorídrico, aspecto físico líquido límpido, incolor/amarelado, fumegante, peso molecular 36,46 g/mol, fórmula química HCl, teor mínimo de 37%, característica adicional reagente P.A. ACS, número de referência química CAS 7647-01-0. Entregue em frasco de vidro ambar.</t>
  </si>
  <si>
    <t>ÁCIDO ETILENODIAMINOTETRACÉTICO (EDTA) P.A.
ESPECIFICAÇÃO: CATMAT - 391953 - ÁCIDO ETILENODIAMINOTETRACÉTICO (EDTA), ASPECTO FÍSICO: PÓ BRANCO CRISTALINO, PESO MOLECULAR: 292,24 G,MOL, FÓRMULA QUÍMICA: C10H16N2O8 (ÁCIDO, ANIDRO), GRAU DE PUREZA: PUREZA MÍNIMA DE 99%, CARACTERÍSTICA ADICIONAL: REAGENTE P.A., NÚMERO DE REFERÊNCIA QUÍMICA: CAS 60-00-4. FORNECIMENTO DE FRASCO DE 500 G.</t>
  </si>
  <si>
    <t>391953</t>
  </si>
  <si>
    <t>60-00-4</t>
  </si>
  <si>
    <t>ÁCIDO ETILENODIAMINOTETRACÉTICO (EDTA) P.A.</t>
  </si>
  <si>
    <t>CATMAT - 391953 - Ácido etilenodiaminotetracético (edta), aspecto físico: pó branco cristalino, peso molecular: 292,24 g/mol, fórmula química: C10H16N2O8 (ácido, anidro), pureza mínima de 99%, característica adicional: reagente P.A., número de referência química: CAS 60-00-4. Fornecimento em Frasco de 500 g. Atenção: observar a unidade de medida do SIPAC e colocar múltiplo de 500 g.</t>
  </si>
  <si>
    <t>ÁCIDO FLUORÍDRICO
ASPECTO FÍSICO: LÍQUIDO INCOLOR, ODOR ÁCIDO
PESO MOLECULAR: 20,01 G/MOL
FÓRMULA QUÍMICA: HF
TEOR DE PUREZA: PUREZA MÍNIMA DE 90%
CARACTERÍSTICA ADICIONAL: REAGENTE ACS
NÚMERO DE REFERÊNCIA QUÍMICA: CAS 7664-39-3</t>
  </si>
  <si>
    <t>413390</t>
  </si>
  <si>
    <t>7664-39-3</t>
  </si>
  <si>
    <t>ÁCIDO FLUORÍDRICO P.A.</t>
  </si>
  <si>
    <t>CATMAT - 352687 - Ácido fluorídrico, aspecto físico: líquido incolor, odor ácido, peso molecular: 20,01 g/mol, fórmula química: HF, teor mínimo de 40%, característica adicional: reagente P.A., número de referência química: CAS 7664-39-3.</t>
  </si>
  <si>
    <t>CATMAT -352710- ÁCIDO FOSFÓRICO, ASPECTO FÍSICO LÍQUIDO INCOLOR, INODORO, FÓRMULA QUÍMICA H3PO4, PESO MOLECULAR 98,00 G/MOL, PUREZA MÍNIMA DE 85%, CARACTERÍSTICA ADICIONAL REAGENTE P.A., NÚMERO DE REFERÊNCIA QUÍMICA CAS 7664-38-2</t>
  </si>
  <si>
    <t>352710</t>
  </si>
  <si>
    <t>7664-38-2</t>
  </si>
  <si>
    <t>ÁCIDO FOSFÓRICO P.A. 85%</t>
  </si>
  <si>
    <t>CATMAT -352710- Ácido fosfórico, aspecto físico líquido incolor, inodoro, fórmula química H3PO4, peso molecular 98,00 g/mol, pureza mínima de 85%, característica adicional reagente P.A., número de referência química CAS 7664-38-2. Entregue em frasco de vidro ambar.</t>
  </si>
  <si>
    <t>CATMAT -346506- ÁCIDO GÁLICO COMPOSIÇÃO QUÍMICA: C6H2(OH)3COOH.H2O ASPECTO FÍSICO: PÓ OU FINO CRISTAL BRANCO OU BEGE, PUREZA MÍNIMA DE 98% PESO MOLECULAR: 188,14 G/MOL, CARACTERÍSTICA ADICIONAL: REAGENTE P.A. NÚMERO DE REFERÊNCIA QUÍMICA: CAS 5995-86-8, FORNECIMENTO EM FRASCO DE 100 G. ATENÇÃO: OBSERVAR A UNIDADE DE MEDIDA DO SIPAC E COLOCAR MÚLTIPLO DE 100 G.</t>
  </si>
  <si>
    <t>346506</t>
  </si>
  <si>
    <t>5995-86-8</t>
  </si>
  <si>
    <t>ACIDO GÁLICO (H2O) P.A.</t>
  </si>
  <si>
    <t>CATMAT -346506- Ácido gálico composição química: C6H2(OH)3COOH.H2O aspecto físico: pó ou fino cristal branco ou bege, pureza mínima de 98% peso molecular: 188,14 g/mol, característica adicional: reagente P.A. número de referência química: CAS 5995-86-8, fornecimento em frasco de 100 g. Atenção: observar a unidade de medida do SIPAC e colocar múltiplo de 100 g.</t>
  </si>
  <si>
    <t xml:space="preserve">3011000104063 - ÁCIDO INDOLACÉTICO, FÓRMULA QUÍMICA C10H9NO2 (ÁCIDO 3-INDOLACÉTICO), ASPECTO FÍSICO* CRISTAIS ESBRANQUIÇADOS, MASSA MOLECULAR 175,19, GRAU DE PUREZA PUREZA MÍNIMA DE 99%, CARACTERÍSTICA ADICIONAL TESTADO EM CULTURA DE CÉLULAS VEGETAIS, NÚMERO DE REFERÊNCIA QUÍMICA CAS 87-51-4
</t>
  </si>
  <si>
    <t>410926</t>
  </si>
  <si>
    <t>87-51-4</t>
  </si>
  <si>
    <t>Novo</t>
  </si>
  <si>
    <t>ACIDO INDOL-3-ACÉTICO P.A. CAS 87-51-4</t>
  </si>
  <si>
    <t>CATMAT -410926- ÁCIDO INDOLACÉTICO, FÓRMULA QUÍMICA: C10H9NO2 (ÁCIDO 3-INDOLACÉTICO), ASPECTO FÍSICO: CRISTAIS ESBRANQUIÇADOS, MASSA MOLECULAR:175,19 G/MOL, GRAU DE PUREZA: PUREZA MÍNIMA DE 99%, CARACTERÍSTICA ADICIONAL:TESTADO EM CULTURA DE CÉLULAS VEGETAIS, NÚMERO DE REFERÊNCIA QUÍMICA: CAS 87-51-4. ENTREGUE EM FRASCO COM 5 G. ATENÇÃO: OBSERVAR A UNIDADE DE MEDIDA DO SIPAC E COLOCAR MÚLTIPLO DE 5 G.</t>
  </si>
  <si>
    <t xml:space="preserve">ÁCIDO INDOL-3-BUTÍRICO, ASPECTO FÍSICO: CRISTAL INCOLOR À LEVEMENTE ESBRANQUIÇADO, INODORO, FÓRMULA QUÍMICA: C12H13NO2, PESO MOLECULAR: 203,24 G,MOL, TEOR DE PUREZA: PUREZA MÍNIMA DE 99%, CARACTERÍSTICA ADICIONAL: REAGENTE P.A., NÚMERO DE REFERÊNCIA QUÍMICA: CAS 133-32-4, FORNECIMENTO EM FRASCO DE 5 G. ATENÇÃO: OBSERVAR A UNIDADE DE MEDIDA DO SIPAC E COLOCAR MÚLTIPLO DE 5 G.
</t>
  </si>
  <si>
    <t>352901</t>
  </si>
  <si>
    <t>133-32-4</t>
  </si>
  <si>
    <t>ÁCIDO INDOL-3-BUTÍRICO P.A.</t>
  </si>
  <si>
    <t>CATMAT -352901- ÁCIDO INDOL-3-BUTÍRICO, ASPECTO FÍSICO: CRISTAL INCOLOR À LEVEMENTE ESBRANQUIÇADO, INODORO, FÓRMULA QUÍMICA: C12H13NO2, PESO MOLECULAR: 203,24 G,MOL, TEOR DE PUREZA: PUREZA MÍNIMA DE 98%, CARACTERÍSTICA ADICIONAL: REAGENTE P.A., NÚMERO DE REFERÊNCIA QUÍMICA: CAS 133-32-4, fornecimento em frasco de 5 g. Atenção: observar a unidade de medida do SIPAC e colocar múltiplo de 5 g.</t>
  </si>
  <si>
    <t>ÁCIDO NÍTRICO
ASPECTO FÍSICO: LÍQUIDO INCOLOR A LEVEMENTE AMARELADO, FUMEGANTE
FÓRMULA QUÍMICA: HNO3
PESO MOLECULAR: 63,01 G/MOL
GRAU DE PUREZA: PUREZA MÍNIMA DE 98%
CARACTERÍSTICA ADICIONAL: REAGENTE P.A./ ACS
NÚMERO DE REFERÊNCIA QUÍMICA: CAS 7697-37-2</t>
  </si>
  <si>
    <t>412573</t>
  </si>
  <si>
    <t>7697-37-2</t>
  </si>
  <si>
    <t>ÁCIDO NÍTRICO P.A. ACS</t>
  </si>
  <si>
    <t>CATMAT -347320- Ácido nítrico, aspecto físico líquido límpido, incolor a amarelado, odor sufocante, fórmula química HNO3, peso molecular 63,01, teor mínimo 65%, característica adicional reagente P.A. ACS, número de referência química CAS 7697-37-2. Entregue em frasco de vidro ambar.</t>
  </si>
  <si>
    <t>CATMAT -361104- ÁCIDO OLÉICO, ASPECTO FÍSICO: LÍQUIDO INCOLOR À LEVEMENTE AMARELADO, PURIFICADO, FÓRMULA QUÍMICA: C18H34O2, PESO MOLECULAR: 282,46 G,MOL,  CARACTERÍSTICA ADICIONAL: REAGENTE P.A., NÚMERO DE REFERÊNCIA QUÍMICA: CAS 112-80-1. ENTREGUE EM FRASCO COM 1L.</t>
  </si>
  <si>
    <t>361104</t>
  </si>
  <si>
    <t>112-80-1</t>
  </si>
  <si>
    <t>ÁCIDO OLEICO P.A.</t>
  </si>
  <si>
    <t>CATMAT -361104- Ácido oleico, aspecto físico: líquido incolor a levemente amarelado, purificado, fórmula química: C18H34O2, peso molecular: 282,46 g/mol, característica adicional: reagente P.A., número de referência química: CAS 112-80-1.</t>
  </si>
  <si>
    <t>ÁCIDO OXÁLICO P.A. ACS CATMAT - 347156 - ÁCIDO OXÁLICO, ASPECTO FÍSICO: CRISTAL OU PÓ BRANCO CRISTALINO HIGROSCÓPICO, PESO MOLECULAR: 126,07 G,MOL, FÓRMULA QUÍMICA: C2H2O4.2H2O, GRAU DE PUREZA: PUREZA MÍNIMA DE 99,5%, CARACTERÍSTICA ADICIONAL: REAGENTE ACS, NÚMERO DE REFERÊNCIA QUÍMICA: CAS 6153-56-6, ENTREGUE EM FRASCO COM 500 G.</t>
  </si>
  <si>
    <t>347156</t>
  </si>
  <si>
    <t>6153-56-6</t>
  </si>
  <si>
    <t>ÁCIDO OXÁLICO (2H2O) P.A. ACS</t>
  </si>
  <si>
    <t>CATMAT - 347156 - Ácido oxálico, aspecto físico: cristal ou pó branco cristalino higroscópico, peso molecular: 126,07 g/mol, fórmula química: C2H2O4.2H2O, pureza mínima de 99,5%, característica adicional: reagente P.A. ACS, número de referência química: CAS 6153-56-6, entregue em frasco com 500 g. Atenção: observar a unidade de medida do SIPAC e colocar múltiplo de 500 g.</t>
  </si>
  <si>
    <t>ÁCIDO PROPIÔNICO PESO MOLECULAR: 164,03 G/MOL ASPECTO FÍSICO: PÓ FÓRMULA QUÍMICA: C3HF5O2 (ÁCIDO PENTAFLUOROPROPIÔNICO) GRAU DE PUREZA: PUREZA MÍNIMA DE 97% NÚMERO DE REFERÊNCIA QUÍMICA: CAS 422-64-0</t>
  </si>
  <si>
    <t>454811</t>
  </si>
  <si>
    <t>422-64-0</t>
  </si>
  <si>
    <t>ÁCIDO PENTAFLUOROPROPIÔNICO 97% CAS 422-64-0</t>
  </si>
  <si>
    <t>CATMAT - 454811- ÁCIDO PROPIÔNICO, PESO MOLECULAR: 164,03 G/MOL, ASPECTO FÍSICO: PÓ, FÓRMULA QUÍMICA:C3HF5O2 (ÁCIDO PENTAFLUOROPROPIÔNICO), GRAU DE PUREZA:PUREZA MÍNIMA DE 97%, NÚMERO DE REFERÊNCIA QUÍMICA: CAS 422-64-0.</t>
  </si>
  <si>
    <t>CATMAT -366457- ÁCIDO PERCLÓRICO, ASPECTO FÍSICO LÍQUIDO INCOLOR OU LEVEMENTE AMARELADO, PESO MOLECULAR 100,46 G/MOL, FÓRMULA QUÍMICA HCLO4, GRAU DE PUREZA CONCENTRAÇÃO MÍNIMA DE 70%, CARACTERÍSTICA ADICIONAL REAGENTE P.A., NÚMERO DE REFERÊNCIA QUÍMICA CAS 7601-90-3.</t>
  </si>
  <si>
    <t>366457</t>
  </si>
  <si>
    <t>7601-90-3</t>
  </si>
  <si>
    <t>ÁCIDO PERCLÓRICO P.A.</t>
  </si>
  <si>
    <t>CATMAT -366457- Ácido perclórico, aspecto físico líquido incolor ou levemente amarelado, peso molecular 100,46 g/mol, fórmula química HCLO4, grau de pureza concentração mínima de 70%, característica adicional reagente P.A., número de referência química CAS 7601-90-3. Entregue em frasco de vidro ambar.</t>
  </si>
  <si>
    <t>CATMAT -355518- CORANTE, TIPO: CONJUNTO COLORAÇÃO ÁCIDO PERIÓDICO, SCHIFF, ASPECTO FÍSICO: LÍQUIDO, COMPOSIÇÃO: SOLUÇÃO ÁCIDO PERIÓDICO, REAGENTE SCHIFF, COMPONENTES ADICIONAIS: HEMATOXILIN. KIT DE COLORAÇÃO SUFICIENTE PARA, NO MÍNIMO, 60 COLORAÇÕES.</t>
  </si>
  <si>
    <t>355518</t>
  </si>
  <si>
    <t>Solução</t>
  </si>
  <si>
    <t>ÁCIDO PERIÓDICO SCHIFF (PAS)</t>
  </si>
  <si>
    <t>CATMAT -355518- Corante, tipo: conjunto coloração ácido periódico, schiff, aspecto físico: líquido, composição: solução ácido periódico, reagente schiff, componentes adicionais: hematoxilin. Kit de coloração suficiente para, no mínimo, 60 colorações. 3 Frascos contendo 30ml cada. Reagente1 (Solução Ácido Periódico); Reagente2 (Reagente de Schiff); Reagente3.</t>
  </si>
  <si>
    <t>CONJUNTOS</t>
  </si>
  <si>
    <t>CATMAT -389270- ÁCIDO PROPIÔNICO, PESO MOLECULAR 74,08 G/MOL, ASPECTO FÍSICO LÍQUIDO LÍMPIDO, INCOLOR, FÓRMULA QUÍMICA C3H6O2, PUREZA MÍNIMA DE 99%, CARACTERÍSTICA ADICIONAL REAGENTE P.A., NÚMERO DE REFERÊNCIA QUÍMICA: CAS 79-09-4. ENTREGUE EM FRASCO DE VIDRO AMBAR.</t>
  </si>
  <si>
    <t>389270</t>
  </si>
  <si>
    <t>79-09-4</t>
  </si>
  <si>
    <t>ÁCIDO PROPIÔNICO P.A.</t>
  </si>
  <si>
    <t>CATMAT -389270- Ácido propiônico, peso molecular 74,08 g/mol, aspecto físico líquido límpido, incolor, fórmula química C3H6O2, pureza mínima de 99%, característica adicional reagente P.A., número de referência química: CAS 79-09-4. Entregue em frasco de vidro ambar.</t>
  </si>
  <si>
    <t>CATMAT -358020- ÁCIDO SULFÂMICO, ASPECTO FÍSICO CRISTAL BRANCO OU INCOLOR, INODORO, CORROSIVO,FÓRMULA QUÍMICA H2NSO3H, PESO MOLECULAR 97,09 G/MOL, TEOR DE PUREZA PUREZA MÍNIMA DE 99%, CARACTERÍSTICA ADICIONAL REAGENTE P.A., NÚMERO DE REFERÊNCIA QUÍMICA CAS 5329-14-6. ENTREGUE EM FRASCO COM 100 G.</t>
  </si>
  <si>
    <t>358020</t>
  </si>
  <si>
    <t>5329-14-6</t>
  </si>
  <si>
    <t>ÁCIDO SULFÂMICO P.A.</t>
  </si>
  <si>
    <t>ÁCIDO SULFÚRICO
ASPECTO FÍSICO: LÍQUIDO INCOLOR, FUMEGANTE, VISCOSO, CRISTALINO
FÓRMULA QUÍMICA: H2SO4
MASSA MOLECULAR: 98,09 G/MOL
GRAU DE PUREZA: PUREZA MÍNIMA DE 95%
CARACTERÍSTICA ADICIONAL: REAGENTE P.A. ACS
NÚMERO DE REFERÊNCIA QUÍMICA: CAS 7664-93-9</t>
  </si>
  <si>
    <t>380384</t>
  </si>
  <si>
    <t>7664-93-9</t>
  </si>
  <si>
    <t>ÁCIDO SULFÚRICO P.A. ACS</t>
  </si>
  <si>
    <t>CATMAT -380384- Ácido sulfúrico, aspecto físico: líquido incolor, inodoro, viscoso, cristalino, fórmula química: H2SO4, massa molecular: 98,09 g/mol, pureza mínima de 95%, característica adicional: reagente P.A. ACS, número de referência química: CAS 7664-93-9. Entregue em frasco de vidro ambar.</t>
  </si>
  <si>
    <t>ACRILAMIDA/BIS ACRILAMIDA - SOLUÇÃO 29:1:- GRAU: GRAU ANALÍTICO; GRAU PUREZA 99.9%; - ACRILAMIDA/BISACRILAMIDA 29:1 (30% W/V), 3.3% C; - SOLUÇÃO DE ACRILAMIDA/BISACRILAMIDA PARA ELETROFORESE; - SOLUÇÃO 30% (PESO/VOLUME) EM ÁGUA DEIONIZADA; - TEMPO DE POLIMERIZAÇÃO: APROXIMADAMENTE 30 MINUTOS EM GEL 15%; - PH: 6 - 8 - A 290 NM: &lt; 0.7 (5 %); - CONDUTIVIDADE (US): &lt; 100; - CONTEÚDO DE ÁCIDO ACRÍLICO: &lt; 0.03 %; - CONSERVAÇÃO: +2 °C TO +8 °C; - FRASCO COM 500ML.</t>
  </si>
  <si>
    <t>411491</t>
  </si>
  <si>
    <t>110-26-9</t>
  </si>
  <si>
    <t>ACRILAMIDA/BIS ACRILAMIDA - SOLUÇÃO 29:1, 30% 500 ML</t>
  </si>
  <si>
    <t>CATMAT -411491- ACRILAMIDA/BIS ACRILAMIDA - SOLUÇÃO 29:1:- GRAU: GRAU ANALÍTICO; GRAU PUREZA 99.9%; - ACRILAMIDA/BISACRILAMIDA 29:1 (30% W/V), 3.3% C; - SOLUÇÃO DE ACRILAMIDA/BISACRILAMIDA PARA ELETROFORESE; - SOLUÇÃO 30% (PESO/VOLUME) EM ÁGUA DEIONIZADA; - TEMPO DE POLIMERIZAÇÃO: APROXIMADAMENTE 30 MINUTOS EM GEL 15%; - PH: 6 - 8 - A 290 NM: &lt; 0.7 (5 %); - CONDUTIVIDADE (US): &lt; 100; - CONTEÚDO DE ÁCIDO ACRÍLICO: &lt; 0.03 %; - CONSERVAÇÃO: +2 °C TO +8 °C; - FRASCO COM 500ML.</t>
  </si>
  <si>
    <t xml:space="preserve">ÁGAR BACTERIOLÓGICO (ÁGAR PURIFICADO PARA PREPARAÇÃO DE
MEIO DE CULTURA). DEVE ACOMPANHAR CERFICADO DE
QUALIDADE DO LOTE. FRASCO COM 500 G.
</t>
  </si>
  <si>
    <t>397085</t>
  </si>
  <si>
    <t>Meio_Cultura</t>
  </si>
  <si>
    <t>ÁGAR BACTERIOLÓGICO (ÁGAR ÁGAR) FRASCO 500G</t>
  </si>
  <si>
    <t>CATMAT -387015- ÁGAR BACTERIOLÓGICO (ÁGAR ÁGAR), ASPECTO FÍSICO: PÓ. EM FRASCOS COM 500 G</t>
  </si>
  <si>
    <t>CATMAT -326286- MEIO DE CULTURA, TIPO: ÁGAR BASE COLUMBIA, APRESENTAÇÃO: PÓ, FRASCO 500 G.</t>
  </si>
  <si>
    <t>326286</t>
  </si>
  <si>
    <t>ÁGAR BASE COLUMBIA FRASCO 500 G</t>
  </si>
  <si>
    <t>CATMAT -326286- Meio de cultura, tipo: ágar base Columbia, apresentação: pó, frasco 500 g.</t>
  </si>
  <si>
    <t>MEIO DE CULTURA, TIPO: ÁGAR BATATA DEXTROSADO, APRESENTAÇÃO: PÓ. FRASCO 500 G.</t>
  </si>
  <si>
    <t>326288</t>
  </si>
  <si>
    <t>ÁGAR BATATA DEXTROSADO (BDA) FRASCO DE 500 G</t>
  </si>
  <si>
    <t>CATMAT -326288- Meio de cultura, tipo: ágar batata dextrosado, apresentação: pó. frasco 500 g.</t>
  </si>
  <si>
    <t>CATMAT - 405927 DESCRIÇÃO: MEIO DE CULTURA., TIPO: ÁGAR BILE ESCULINA, ASPECTO FÍSICO: PÓ. FRASCO COM 500 G</t>
  </si>
  <si>
    <t>405927</t>
  </si>
  <si>
    <t>ÁGAR BILE ESCULINA 500 G</t>
  </si>
  <si>
    <t>CATMAT -405927- Descrição: Meio de cultura, tipo: ágar bile esculina, aspecto físico: pó. Frasco com 500 G</t>
  </si>
  <si>
    <t>MEIO DE CULTURA,TIPO ÁGAR INFUSO DE CÉREBRO E CORAÇÃO (BHI), APRESENTAÇÃO PÓ</t>
  </si>
  <si>
    <t>326281</t>
  </si>
  <si>
    <r>
      <rPr>
        <rFont val="Arial"/>
        <color rgb="FF1155CC"/>
        <u/>
      </rPr>
      <t xml:space="preserve">ÁGAR BRAIN HEART INFUSION (BHI) FRASCO COM 500 G </t>
    </r>
    <r>
      <rPr>
        <rFont val="Arial"/>
      </rPr>
      <t xml:space="preserve">       </t>
    </r>
  </si>
  <si>
    <t>CATMAT -326281- ÁGAR BRAIN HEART INFUSION (BHI), Meio de cultura, apresentação: pó - Frasco com 500 g</t>
  </si>
  <si>
    <t>CATMAT 440917 - MEIO DE CULTURA, TIPO: ÁGAR CROMOGÊNICO SELETIVO E DIFERENCIAL PARA COLIFORMES/E. COLI, ASPECTO FÍSICO: PÓ, COMPOSIÇÃO TÍPICA (G/L): PEPTONA 3,0, CLORETO DE SÓDIO 5,0, DI-HIDROGENOFOSFATO DE SÓDIO 2,2, FOSFATO DE HIDROGÊNIO DI-SÓDIO 2,7, PIRUVATO DE SÓDIO 1,0, TRIPTOFANO 1,0, ÁGAR-ÁGAR 10,0, SORBITOL 1,0, TERGITOL ® 7, CARACTERÍSTICA ADICIONAL: MEIO IDEAL PARA A DETECÇÃO DE COLIFORMES/E. COLI EM AMOSTRAS DE ÁGUA COM FINS DE POTABILIDADE. ENTREGUE EM FRASCOS DE 500 G.</t>
  </si>
  <si>
    <t>440917</t>
  </si>
  <si>
    <r>
      <rPr>
        <rFont val="Arial"/>
        <color rgb="FF1155CC"/>
        <u/>
      </rPr>
      <t xml:space="preserve">ÁGAR CROMOGÊNICO PARA E. COLI- FRASCO DE 500 G </t>
    </r>
    <r>
      <rPr>
        <rFont val="Arial"/>
      </rPr>
      <t xml:space="preserve">       </t>
    </r>
  </si>
  <si>
    <t>CATMAT -434588- Meio de cultura, tipo: ágar cromogênico e. coli o157:h7, apresentação: pó. Caseína Enzimática Hidrolizada; Mistura de Sais Biliares; Fosfato Monopotássico; Lactose; Fosfato Dipotássico: 4.00; Cloreto de Sódio e Água Deionizada. - Frasco 500 g</t>
  </si>
  <si>
    <t>CATMAT - 326814 DESCRIÇÃO: MEIO DE CULTURA, TIPO: ÁGAR LISINA FERRO, APRESENTAÇÃO: PÓ, FRASCO COM 500 G</t>
  </si>
  <si>
    <t>326814</t>
  </si>
  <si>
    <t>AGAR LISINA FERRO (LIA) 500G</t>
  </si>
  <si>
    <t>CATMAT -326814- Descrição: Meio de cultura, tipo: ágar lisina ferro, apresentação: pó, frasco com 500 g</t>
  </si>
  <si>
    <t>MEIO DE CULTURA, TIPO: ÁGAR MACCONKEY, APRESENTAÇÃO: PÓ 500G</t>
  </si>
  <si>
    <t>326284</t>
  </si>
  <si>
    <t>ÁGAR MACCONKEY 500 G</t>
  </si>
  <si>
    <t>CATMAT -326284- Descrição: Meio de cultura, tipo: ágar macconkey, apresentação: pó. Frasco com 500 G</t>
  </si>
  <si>
    <t>ÁGAR MUELLER HINTON - MEIO DE CULTURA; TIPO: ÁGAR MUELLER HINTON; APRESENTAÇÃO: PÓ; FRASCO 500 G COMPOSIÇÃO G/L, EXTRATO DE CARNE 2,0, ÁCIDOS CASAMINOS 17,5, AMIDO 1,5, AGAR 15, PH FINAL: 7,3 + 0,1</t>
  </si>
  <si>
    <t>326282</t>
  </si>
  <si>
    <t>ÁGAR MUELLER HINTON - FRASCO DE 500 G</t>
  </si>
  <si>
    <t>CATMAT -326282- Ágar Mueller Hinton, Meio de cultura, apresentação: pó Frasco 500 g</t>
  </si>
  <si>
    <t>CATMAT - 326278 - MEIO DE CULTURA, TIPO: ÁGAR NUTRIENTE, APRESENTAÇÃO: PÓ. ENTREGUE EM FRASCOS DE 500 G.</t>
  </si>
  <si>
    <t>326278</t>
  </si>
  <si>
    <t>ÁGAR NUTRIENTE FRASCO DE 500 G</t>
  </si>
  <si>
    <t>CATMAT -326278- ÁGAR NUTRIENTE MEIO DE CULTURA, TIPO: ÁGAR NUTRIENTE, APRESENTAÇÃO: PÓ. ENTREGUE EM FRASCOS DE 500 G.</t>
  </si>
  <si>
    <t>CATMAT -326297- MEIO DE CULTURA, TIPO ÁGAR SABOURAUD DEXTROSE 4%, APRESENTAÇÃO PÓ, FRASCO 500 G.</t>
  </si>
  <si>
    <t>326297</t>
  </si>
  <si>
    <t>ÁGAR SABOURAUD DEXTROSE 4% FRASCO 500 G</t>
  </si>
  <si>
    <t>CATMAT -326297- Meio de cultura, tipo ágar Sabouraud dextrose 4%, apresentação pó, frasco 500 g.</t>
  </si>
  <si>
    <t>MEIO DE CULTURA, TIPO: ÁGAR SANGUE, APRESENTAÇÃO: PÓ 500G</t>
  </si>
  <si>
    <t>326299</t>
  </si>
  <si>
    <t>AGAR SANGUE BASE FRASCO DE 500 G</t>
  </si>
  <si>
    <t>CATMAT -326299- Meio de cultura, tipo: ágar sangue base, apresentação: pó, frasco 500 g</t>
  </si>
  <si>
    <t>CATMAT -326812- MEIO DE CULTURA, TIPO: ÁGAR SIM, APRESENTAÇÃO: PÓ, FRASCO 500 G</t>
  </si>
  <si>
    <t>326812</t>
  </si>
  <si>
    <t>ÁGAR SIM FRASCO DE 500 G</t>
  </si>
  <si>
    <t>CATMAT -326812- Meio de cultura, tipo: ágar sim, apresentação: pó, frasco 500 g</t>
  </si>
  <si>
    <t>CATMAT -326303- MEIO DE CULTURA, TIPO: ÁGAR TSI, APRESENTAÇÃO: PÓ, FRASCO 500 G</t>
  </si>
  <si>
    <t>326303</t>
  </si>
  <si>
    <t>ÁGAR TSI FRASCO DE 500 G</t>
  </si>
  <si>
    <t>CATMAT -326303- Meio de cultura, tipo: ágar tsi, apresentação: pó, frasco 500 g</t>
  </si>
  <si>
    <t>CATMAT -326867- MEIO DE CULTURA, TIPO: ÁGAR UREIA DE CHRISTENSEN, APRESENTAÇÃO: PÓ, FRASCO 500 G</t>
  </si>
  <si>
    <t>326867</t>
  </si>
  <si>
    <t>AGAR UREIA BASE (CHRISTENSEN) 500G</t>
  </si>
  <si>
    <t>CATMAT -326867- Meio de cultura, tipo: ágar ureia de christensen, apresentação: pó, frasco 500 g</t>
  </si>
  <si>
    <t>AGAROSE 50G - 1,5% ≥1500 G/CM - GRAU: PARA BIOLOGIA MOLECULAR; NÍVEL DE QUALIDADE: 100 ; FORMA: PÓ;  IMPURESA: DNASES, NENHUMA DETECTADA, RNASES, NENHUMA DETECTADA, FOSFATASES, NENHUMA DETECTADA, PROTEASES, NENHUMA DETECTADA; RESÍDUO DE IGNIÇÃO: ≤1% ; PERDA: ≤10% DE PERDA NA SECAGEM;EEO: 0.23-0.27 ; TEMPERATURA DE TRANSIÇÃO: PONTO DE GEL 34-37 °C (SOLUÇÃO A 1,5%); FORÇA DO GEL: ≥1500 G/CM2; TRAÇOS DE ÂNION:  CLORETO (CL-): ≤0,3% SULFATO (SO42-): ≤0,6%;TRAÇOS DE CÁTION: CA: ≤0.05%; CD: ≤0.001%; CO: ≤0.001%; CR: ≤0.001%; CU: ≤0.001%; FE: ≤0.001%; K: ≤0.05%; MG: ≤0.001%; MN: ≤0.001%;* NA: ≤0.5%; NI: ≤0.001%; PB: ≤0.001%; ZN: ≤0.001% ; INCHI: 1S/C24H38O19/C25-1-5-9(27)11(29)12(30)22(38-5)41-17-8-4-36-20(17)15(33)24(40-8)43-18-10(28)6(2-26)39-23(14(18)32)42-16-7-3-35-19(16)13(31)21(34)37-7/H5-34H,1 4H2/T5-,6-,7+,8+,9+,10+,11+,12-,13+,14-,15+,16-,17-,18+,19+,20+,21-,22+,23+,24+/M1/S1</t>
  </si>
  <si>
    <t>341939</t>
  </si>
  <si>
    <t>9012-36-6</t>
  </si>
  <si>
    <t xml:space="preserve">AGAROSE PADRÃO 100G </t>
  </si>
  <si>
    <t>CATMAT -328129-  AGAROSE, ASPECTO FÍSICO: PÓ, CARACTERÍSTICAS ADICIONAIS: LIVRE DE DNASE E RNASE, RESISTÊNCIA:MAIOR OU IGUAL A 1200 G/CM² (GEL A 1%). FRASCO COM 100 G.</t>
  </si>
  <si>
    <t>AGAROSE, ASPECTO FÍSICO: PÓ, TIPO: DE BAIXO PONTO DE FUSÃO, CARACTERÍSTICAS ADICIONAIS: LIVRE DE DNASE E RNASE, RESISTÊNCIA: MAIOR OU IGUAL A 200 G,CM² (GEL A 1%) - (IDEAL PARA ROTINAS LABORATORIAIS DE ANALISES DE ÁCIDOS NUCLEICOS EM ELETROFORESE DE GEL. ADEQUADO PARA ROTINAS DE ELETROFORESE DE FRAGMENTOS DE ÁCIDO NUCLEICO ENTRE 500-23.000PB). TEMPERATURA DE GELIFICAÇÃO 36ºC +/-1.5/ LIVRE DE DNASE E RNASE. TEMPERATURA DE ESTOCAGEM 18 - 26ºC. FRASCO COM 500 GRAMAS</t>
  </si>
  <si>
    <t>328135</t>
  </si>
  <si>
    <t>AGAROSE PARA BIOLOGIA MOLECULAR FRASCO 500 G</t>
  </si>
  <si>
    <t>CATMAT -328135- AGAROSE, ASPECTO FÍSICO: PÓ, TIPO: DE BAIXO PONTO DE FUSÃO, CARACTERÍSTICAS ADICIONAIS: LIVRE DE DNASE E RNASE, RESISTÊNCIA: MAIOR OU IGUAL A 200 G,CM² (GEL A 1%) - (IDEAL PARA ROTINAS LABORATORIAIS DE ANALISES DE ÁCIDOS NUCLEICOS EM ELETROFORESE DE GEL. ADEQUADO PARA ROTINAS DE ELETROFORESE DE FRAGMENTOS DE ÁCIDO NUCLEICO ENTRE 500-23.000PB). TEMPERATURA DE GELIFICAÇÃO 36ºC +/-1.5/ LIVRE DE DNASE E RNASE. TEMPERATURA DE ESTOCAGEM 18 - 26ºC. FRASCO COM 500 GRAMAS</t>
  </si>
  <si>
    <t>CATMAT -392832- MEIO DE CULTURA, TIPO: ÁGUA PEPTONADA TAMPONADA, APRESENTAÇÃO: PÓ 500G</t>
  </si>
  <si>
    <t>392832</t>
  </si>
  <si>
    <t>ÁGUA PEPTONADA TAMPONADA FRASCO 500 G</t>
  </si>
  <si>
    <t>CATMAT -392832- Meio de cultura, tipo: água peptonada tamponada, apresentação: pó 500g</t>
  </si>
  <si>
    <t>CATMAT - 320353 - ÁGUA DESTILADA, ASPECTO FÍSICO: LIVRE DE DNASE , RNASE, FRASCO COM 500 ML</t>
  </si>
  <si>
    <t>320353</t>
  </si>
  <si>
    <t>7732-18-5</t>
  </si>
  <si>
    <t>ÁGUA ULTRAPURA, LIVRE DE DNASE E RNASE, PARA APLICAÇÃO EM BIOLOGIA MOLECULAR</t>
  </si>
  <si>
    <t>CATMAT -320353- Água ultrapura, livre de DNAse e RNAse, para aplicação em biologia molecular. Estéril. Frasco, unidade ou recipiente com 500mL. Pronto para o uso.</t>
  </si>
  <si>
    <t>DENOMINAÇÃO: ALARANJADO DE METILA FRASCO COM 25 G
ESPECIFICAÇÃO: CATMAT -327370- CORANTE, TIPO: ALARANJADO DE METILA, ASPECTO FÍSICO: PÓ, CARACTERÍSTICAS ADICIONAIS: CI 13025. FRASCO COM 25G</t>
  </si>
  <si>
    <t>327370</t>
  </si>
  <si>
    <t>547-58-0</t>
  </si>
  <si>
    <t>ALARANJADO DE METILA FRASCO 25 G</t>
  </si>
  <si>
    <t>CATMAT -327370- Alaranjado de metila, fórmula química: C14H14N3NaO3S, peso molecular: 327,34 g/mol, aspecto físico: pó, características adicionais: CI 13025, número de referência química: CAS 547-58-0. Frasco com 25g.</t>
  </si>
  <si>
    <t>PROTEÍNA, TIPO ALBUMINA, APRESENTAÇÃO PÓ, CARACTERÍSTICAS ADICIONAIS BOVINA, CARACTERÍSTICA ADICIONAL CONJUGADA À FLUORESCEÍNA (FITC). FRASCO COM 50 G</t>
  </si>
  <si>
    <t>412123</t>
  </si>
  <si>
    <t>90604-29-8</t>
  </si>
  <si>
    <t>Aminoácido_Proteína</t>
  </si>
  <si>
    <t>ALBUMINA BOVINA (BSA) V SEGUNDO COHN LIOFILIZADA</t>
  </si>
  <si>
    <t>CATMAT - 415798 Albumina, apresentação: liofilizada, características adicionais: albumina de soro bovino (BSA) segundo Cohn liofilizada, mínimo de 96%, característica adicional: fração V, obtida por extração a frio com etanol ou por choque térmico. Fornecimento em Frasco com 100 g.</t>
  </si>
  <si>
    <t>ÁLCOOL BUTÍLICO (1-BUTANOL) P.A. ACS
ESPECIFICAÇÃO: CATMAT -380790- ÁLCOOL BUTÍLICO, ASPECTO FÍSICO: LÍQUIDO LÍMPIDO,INCOLOR,ODOR FORTE CARACTERÍSTICO, PESO MOLECULAR: 74,12 G,MOL, FÓRMULA QUÍMICA: C4H9OH NORMAL (1-BUTANOL), GRAU DE PUREZA: PUREZA MÍNIMA DE 99,4%, CARACTERÍSTICA ADICIONAL: REAGENTE P.A. ACS, NÚMERO DE REFERÊNCIA QUÍMICA: CAS 71-36-3</t>
  </si>
  <si>
    <t>380790</t>
  </si>
  <si>
    <t>71-36-3</t>
  </si>
  <si>
    <t>ÁLCOOL BUTÍLICO NORMAL (1-BUTANOL) P.A. ACS</t>
  </si>
  <si>
    <t>CATMAT -380790- Álcool butílico, aspecto físico: líquido límpido, incolor, odor forte característico, peso molecular: 74,12 g/mol, fórmula química: C4H9OH normal (1-butanol), pureza mínima de 99,4%, característica adicional: reagente P.A. ACS, número de referência química: CAS 71-36-3. Entregue em frasco de vidro ambar.</t>
  </si>
  <si>
    <t>CATMAT - 357239 - ÁLCOOL ETÍLICO, ASPECTO FÍSICO: LÍQUIDO LÍMPIDO, INCOLOR, VOLÁTIL, TEOR ALCOÓLICO: MÍNIMO DE 99,5°GL, FÓRMULA QUÍMICA: C2H5OH, PESO MOLECULAR: 46,07 G/MOL, CARACTERÍSTICA ADICIONAL: ABSOLUTO, REAGENTE P.A. ACS, NÚMERO DE REFERÊNCIA QUÍMICA: CAS 64-17-5. ENTREGUE EM FRASCO DE VIDRO AMBAR.</t>
  </si>
  <si>
    <t>FÁRMACOS</t>
  </si>
  <si>
    <t>MATERIAL DE CONSUMO</t>
  </si>
  <si>
    <t>64-17-5</t>
  </si>
  <si>
    <t>ÁLCOOL ETÍLICO ABSOLUTO P.A. ACS</t>
  </si>
  <si>
    <t>CATMAT - 357239 - Álcool etílico, aspecto físico: líquido límpido, incolor, volátil, teor alcoólico: mínimo de 99,5°GL, fórmula química: C2H5OH, peso molecular: 46,07 g/mol, característica adicional: absoluto, reagente P.A. ACS, número de referência química: CAS 64-17-5. Entregue em frasco de vidro ambar.</t>
  </si>
  <si>
    <t>CATMAT -349664 - ÁLCOOL ETÍLICO, ASPECTO FÍSICO: LÍQUIDO LÍMPIDO, INCOLOR, VOLÁTIL, TEOR ALCOÓLICO: MÍNIMO DE 99,5 %, FÓRMULA QUÍMICA: 
 2H5OH, PESO MOLECULAR: 46,07 G,MOL, CARACTERÍSTICA ADICIONAL: ABSOLUTO, REAGENTE UV, HPLC, NÚMERO DE REFERÊNCIA QUÍMICA: CAS 64-
17-5. ENTREGUE EM FRASCO DE VIDRO ÂMBAR.</t>
  </si>
  <si>
    <t>349664</t>
  </si>
  <si>
    <t>ÁLCOOL ETÍLICO UV HPLC</t>
  </si>
  <si>
    <t xml:space="preserve">CATMAT -349664 - ÁLCOOL ETÍLICO, ASPECTO FÍSICO: LÍQUIDO LÍMPIDO, INCOLOR, VOLÁTIL, TEOR ALCOÓLICO: MÍNIMO DE 99,5 %, FÓRMULA QUÍMICA: C2H5OH, PESO MOLECULAR: 46,07 G,MOL, CARACTERÍSTICA ADICIONAL: ABSOLUTO, REAGENTE UV, HPLC, NÚMERO DE REFERÊNCIA QUÍMICA: CAS 64-17-5, Entregue em frasco de vidro ambar.
</t>
  </si>
  <si>
    <t>ALCOOL ISOPROPILICO P.A. - PUREZA MÍNIMA: 99%; - GRAU: GRAU ANALÍTICO; - OBS.: O REAGENTE DEVERÁ VIR ACOMPANHADO DO LAUDO DO FABRICANTE COM NO MÍNIMO A ESPECIFICAÇÃO LISTADA ACIMA, FICHA TÉCNICA DE SEGURANÇA E NORMAS DE ACONDICIONAMENTO.</t>
  </si>
  <si>
    <t>392369</t>
  </si>
  <si>
    <t>67-63-0</t>
  </si>
  <si>
    <t>ALCOOL ISOPROPILICO P.A</t>
  </si>
  <si>
    <t>CATMAT -348275- ALCOOL ISOPROPILICO P.A. FÓRMULA: C3H8O - PUREZA MÍNIMA: 99%; - GRAU: GRAU ANALÍTICO; - OBS.: O REAGENTE DEVERÁ VIR ACOMPANHADO DO LAUDO DO FABRICANTE COM NO MÍNIMO A ESPECIFICAÇÃO LISTADA ACIMA, FICHA TÉCNICA DE SEGURANÇA E NORMAS DE ACONDICIONAMENTO CAS 67-63-0. Entregue em frasco de vidro ambar.</t>
  </si>
  <si>
    <t>ÁLCOOL METÍLICO
ASPECTO FÍSICO: LÍQUIDO LÍMPIDO, INCOLOR, ODOR CARACTERÍSTICO
FÓRMULA QUÍMICA: CH3OH ANIDRO
PESO MOLECULAR: 32,04 G/MOL
GRAU DE PUREZA: PUREZA MÍNIMA DE 99,8%
CARACTERÍSTICA ADICIONAL: REAGENTE P.A.
NÚMERO DE REFERÊNCIA QUÍMICA: CAS 67-56-1</t>
  </si>
  <si>
    <t>402694</t>
  </si>
  <si>
    <t>67-56-1</t>
  </si>
  <si>
    <t>ÁLCOOL METÍLICO P.A. ACS</t>
  </si>
  <si>
    <t>CATMAT - 348266 - Álcool metílico, aspecto físico: líquido límpido, incolor, odor característico, fórmula química: CH3OH, peso molecular: 32,04 g/mol, pureza mínima de 99,8%, característica adicional: reagente P.A. ACS, número de referência química: cas 67-56-1. Entregue em frasco de vidro ambar.</t>
  </si>
  <si>
    <t>CATMAT 348273 - ALCOOL PROPÍLICO, ASPECTO FÍSICO LÍQUIDO LÍMPIDO, INCOLOR, ODOR CARACTERÍSTICO, FÓRMULA QUÍMICA CH3(CH2)2OH (1-PROPANOL OU NORMAL), PESO MOLECULAR* 60,10, GRAU DE PUREZA PUREZA MÍNIMA DE 99,5%, CARACTERÍSTICA ADICIONAL REAGENTE P.A., NÚMERO DE REFERÊNCIA QUÍMICA CAS 71-23-8</t>
  </si>
  <si>
    <t>348273</t>
  </si>
  <si>
    <t>71-23-8</t>
  </si>
  <si>
    <t>ÁLCOOL PROPÍLICO NORMAL P.A.</t>
  </si>
  <si>
    <t>CATMAT -348273 - Álcool propílico, aspecto físico líquido límpido, incolor, odor característico, fórmula química CH3(CH2)2OH (1-propanol ou normal), peso molecular 60,10 g/mol, pureza mínima de 99,5%, característica adicional reagente P.A., número de referência química CAS 71-23-8. Entregue em frasco de vidro ambar.</t>
  </si>
  <si>
    <t>CATMAT -452940- PADRÃO REFERÊNCIA, TIPO 1 17-ALFA-METILTESTOSTERONA, APRESENTAÇÃO 1 EM 1,2-DIMETOXIETANO, CONCENTRAÇÃO 1 1, NÚMERO DE REFERÊNCIA QUÍMICA CAS 58-18-4</t>
  </si>
  <si>
    <t>452940</t>
  </si>
  <si>
    <t>58-18-4</t>
  </si>
  <si>
    <t>Fármaco_manipulação</t>
  </si>
  <si>
    <t>ALFA-METILTESTOSTERONA</t>
  </si>
  <si>
    <t>CATMAT -452940- PADRÃO REFERÊNCIA, TIPO 1 17-ALFA-METILTESTOSTERONA, APRESENTAÇÃO 1 EM 1,2-DIMETOXIETANO, fórmula molecular: C20H30O2, peso molecular: 302.451 g/mol, CONCENTRAÇÃO 1 1, NÚMERO DE REFERÊNCIA QUÍMICA CAS 58-18-4</t>
  </si>
  <si>
    <t>VERMELHO DE ALIZARINA S. VERMELHO DE ALIZARINA S, CORANTE, ASPECTO FÍSICO PÓ, MODELO: (CI.5800) P.A., FRASCO COM 25 G.</t>
  </si>
  <si>
    <t>327506</t>
  </si>
  <si>
    <t>72-48-0</t>
  </si>
  <si>
    <t>ALIZARINA CI 58000 P.A. FRASCO 25 G</t>
  </si>
  <si>
    <t>CATMAT -327506- Corante, tipo: alizarina, fórmula química: C14H8O4, peso molecular: 240,21, aspecto físico: pó, características adicionais: ci 58000, P.A., CAS 72-48-0, frasco com 25 g.</t>
  </si>
  <si>
    <t>ALUMÍNIO
ASPECTO FÍSICO: PÓ
FÓRMULA QUÍMICA: NAALO2 (ALUMINATO DE SÓDIO)
PESO MOLECULAR: 81,97 G/MOL
GRAU DE PUREZA: TEOR MÍNIMO DE 50%
NÚMERO DE REFERÊNCIA QUÍMICA: CAS 11138-49-1</t>
  </si>
  <si>
    <t>486153</t>
  </si>
  <si>
    <t>11138-49-1</t>
  </si>
  <si>
    <t>ALUMINATO DE SÓDIO 50% AL CAS 11138-49-1</t>
  </si>
  <si>
    <t>CATMAT -486153-  ALUMÍNIO, ASPECTO FÍSICO:PÓ, FÓRMULA QUÍMICA:NAALO2 (ALUMINATO DE SÓDIO), PESO MOLECULAR:81,97 G/MOL, GRAU DE PUREZA: TEOR MÍNIMO DE 50% DE AL, NÚMERO DE REFERÊNCIA QUÍMICA:CAS 11138-49-1</t>
  </si>
  <si>
    <t>ALUMÍNIO, ASPECTO FÍSICO: PÓ FINÍSSIMO, PRATEADO, INODORO, FÓRMULA QUÍMICA: AL, PESO MOLECULAR: 26,98 G,MOL, GRAU DE PUREZA: PUREZA MÍNIMA DE 99,5%, NÚMERO DE REFERÊNCIA QUÍMICA: CAS 7429-90-5 (UNIDADE GRAMA)</t>
  </si>
  <si>
    <t>376244</t>
  </si>
  <si>
    <t>7429-90-5</t>
  </si>
  <si>
    <t>ALUMÍNIO EM PÓ</t>
  </si>
  <si>
    <t>CATMAT -376244- ALUMÍNIO, ASPECTO FÍSICO: PÓ FINÍSSIMO, PRATEADO, INODORO, FÓRMULA QUÍMICA: AL, PESO MOLECULAR: 26,98 G,MOL, GRAU DE PUREZA: PUREZA MÍNIMA DE 99,5%, NÚMERO DE REFERÊNCIA QUÍMICA: CAS 7429-90-5. Entregue em frasco com 250 g. Atenção: observar a unidade de medida do SIPAC e colocar múltiplo de 250 g.</t>
  </si>
  <si>
    <t>ANIDRIDO ACÉTICO P.A.         ANIDRIDO ACÉTICO, ASPECTO FÍSICO LÍQUIDO INCOLOR, TRANSLÚCIDO, ODOR PICANTE, PESO MOLECULAR 102,09, FÓRMULA QUÍMICA CH3CO)2O, GRAU DE PUREZA PUREZA MÍNIMA DE 97%, CARACTERÍSTICA ADICIONAL REAGENTE P.A., NÚMERO DE REFERÊNCIA QUÍMICA CAS 108-24-7. FRASCO COM 500 ML.</t>
  </si>
  <si>
    <t>348966</t>
  </si>
  <si>
    <t>108-24-7</t>
  </si>
  <si>
    <t>ANIDRO ACÉTICO P.A.</t>
  </si>
  <si>
    <t>CATMAT -348966- ANIDRIDO ACÉTICO, ASPECTO FÍSICO LÍQUIDO INCOLOR, TRANSLÚCIDO, ODOR PICANTE, PESO MOLECULAR 102,09, FÓRMULA QUÍMICA CH3CO)2O, GRAU DE PUREZA PUREZA MÍNIMA DE 97%, CARACTERÍSTICA ADICIONAL REAGENTE P.A., NÚMERO DE REFERÊNCIA QUÍMICA CAS 108-24-7. ENTREGUE EM FRASCO DE VIDRO ÂMBAR.</t>
  </si>
  <si>
    <t>21000000366 - ANTRONA, ASPECTO FÍSICO: PÓ AMARELO, PESO MOLECULAR: 194,23 G/MOL, FÓRMULA QUÍMICA: C14H10O, PUREZA MÍNIMA DE 97%, CARACTERÍSTICA ADICIONAL: REAGENTE P.A. OU ACS OU P.A. ACS, NÚMERO DE REFERÊNCIA QUÍMICA: CAS 90-44-8. ENTREGUE EM FRASCO DE 25 G. ATENÇÃO: OBSERVAR A UNIDADE DE MEDIDA DO SIPAC E COLOCAR MÚLTIPLO DE 25 G.</t>
  </si>
  <si>
    <t>453042</t>
  </si>
  <si>
    <t>90-44-8</t>
  </si>
  <si>
    <t>adicionar preço manualmente</t>
  </si>
  <si>
    <t>ANTRONA P.A.</t>
  </si>
  <si>
    <t>CATMAT -453042- Antrona, aspecto físico: pó amarelo, peso molecular: 194,23 g/mol, fórmula química: C14H10O, pureza mínima de 97%, característica adicional: reagente P.A. OU ACS OU P.A. ACS, número de referência química: CAS 90-44-8. Entregue em frasco de 25 g. Atenção: observar a unidade de medida do SIPAC e colocar múltiplo de 25 g.</t>
  </si>
  <si>
    <t>CATMAT - 363453 - AZIDA SÓDICA, FÓRMULA MOLECULAR: NAN3, MASSA MOLAR: 65,01 G/MOL, ASPECTO FÍSICO: PÓ BRANCO CRISTALINO OU CRISTAL INCOLOR, INODORO, GRAU DE PUREZA: PUREZA MÍNIMA DE 99%, CARACTERÍSTICA ADICIONAL: REAGENTE P.A., NÚMERO DE REFERÊNCIA QUÍMICA: CAS 26628-22-8. ENTREGUE EM FRASCOS DE 100 G.</t>
  </si>
  <si>
    <t>363453</t>
  </si>
  <si>
    <t>26628-22-8</t>
  </si>
  <si>
    <t>AZIDA SÓDICA P.A.</t>
  </si>
  <si>
    <t>CATMAT -363453- AZIDA SÓDICA, FÓRMULA MOLECULAR: NAN3, MASSA MOLAR: 65,01 G/MOL, ASPECTO FÍSICO: PÓ BRANCO CRISTALINO OU CRISTAL INCOLOR, INODORO, GRAU DE PUREZA: PUREZA MÍNIMA DE 99%, CARACTERÍSTICA ADICIONAL: REAGENTE P.A., NÚMERO DE REFERÊNCIA QUÍMICA: CAS 26628-22-8. Entregue em frasco de 100 g. Atenção: observar a unidade de medida do SIPAC e colocar múltiplo de 100 g.</t>
  </si>
  <si>
    <t>CATMAT -339048- AZOCASEÍNA (SINÔNIMO: SULFANILAMIDA-AZOCASEÍNA), ASPECTO FÍSICO: PÓ. FRASCO DE 1 GRAMA. CAS 102110-74-7</t>
  </si>
  <si>
    <t>339048</t>
  </si>
  <si>
    <t>102110-74-7</t>
  </si>
  <si>
    <t>AZOCASEÍNA (SULFANILAMIDA-AZOCASEÍNA)</t>
  </si>
  <si>
    <t>CATMAT -339048- AZOCASEÍNA (Sinônimo: Sulfanilamida-Azocaseína), ASPECTO FÍSICO: PÓ. FRASCO DE 1 GRAMA. CAS 102110-74-7</t>
  </si>
  <si>
    <t>AZUL ALCIAN 10G - CORANTE, TIPO: AZUL ALCIAN, ASPECTO FÍSICO: PÓ, CARACTERÍSTICAS ADICIONAIS: CI 74240, FRASCO 10 G.</t>
  </si>
  <si>
    <t>357757</t>
  </si>
  <si>
    <t>33864-99-2</t>
  </si>
  <si>
    <t>AZUL ALCIAN 10G</t>
  </si>
  <si>
    <t>CATMAT -327372- CORANTE, TIPO AZUL ALCIAN, ASPECTO FÍSICO PÓ, CARACTERÍSTICAS ADICIONAIS CI 74240, CAS 33864-99-2. FRASCO 10 G.</t>
  </si>
  <si>
    <t>CATMAT -358554- CORANTE, TIPO AZUL BRILHANTE COOMASSIE G-250, ASPECTO FÍSICO PÓ, CARACTERÍSTICAS ADICIONAIS CI 42655, FRASCO 25 G.</t>
  </si>
  <si>
    <t>358554</t>
  </si>
  <si>
    <t>6104-58-1</t>
  </si>
  <si>
    <t>AZUL BRILHANTE COOMASSIE G-250 FRASCO 25 G</t>
  </si>
  <si>
    <t>CATMAT -358554- Corante, tipo azul brilhante coomassie G-250, aspecto físico pó, características adicionais ci 42655, CAS 6104-58-1, frasco 25 g.</t>
  </si>
  <si>
    <t>CATMAT -346660- CORANTE, TIPO: AZUL DE ASTRA, ASPECTO FÍSICO: PÓ. CI. 48048, CAS: 82864-57-1, FRASCO COM 10 G,</t>
  </si>
  <si>
    <t>346660</t>
  </si>
  <si>
    <t>82864-57-1</t>
  </si>
  <si>
    <t>AZUL DE ASTRA CI. 48048 FRASCO 10 G</t>
  </si>
  <si>
    <t>CATMAT -346660- Corante, tipo: azul de astra, aspecto físico: pó. CI. 48048, CAS: 82864-57-1, Frasco com 10 g,</t>
  </si>
  <si>
    <t>CATMAT - 444697 - AZUL DE BROMOFENOL, ASPECTO FÍSICO: PÓ, FÓRMULA QUÍMICA: C19H10BR4O5S, PESO MOLECULAR: 669,96 G,MOL, CARACTERÍSTICAS ADICIONAIS: REAGENTE P.A., NÚMERO DE REFERÊNCIA QUÍMICA: CAS 115-39-9. ENTREGUE EM FRASCO COM 25 G.</t>
  </si>
  <si>
    <t>444697</t>
  </si>
  <si>
    <t>115-39-9</t>
  </si>
  <si>
    <t>AZUL DE BROMOFENOL P.A.</t>
  </si>
  <si>
    <t>CATMAT -444697- Azul de bromofenol, aspecto físico: pó, fórmula química: C19H10Br4O5S, peso molecular: 669,96 g/mol, características adicionais: reagente P.A., número de referência química: CAS 115-39-9. entregue em frasco com 25 g. Atenção: observar a unidade de medida do SIPAC e colocar múltiplo de 25 g.</t>
  </si>
  <si>
    <t>AZUL DE BROMOTIMOL P.A. CATMAT - 445240 - AZUL DE BROMOTIMOL, ASPECTO FÍSICO: PÓ, FÓRMULA QUÍMICA: C27H27BR2NAO5S, PESO MOLECULAR: 646,36 G,MOL, CARACTERÍSTICAS ADICIONAIS: REAGENTE P.A., NÚMERO DE REFERÊNCIA QUÍMICA: CAS 34722-90-2, ENTREGUE EM FRASCO COM 25 G. (UNIDADE GRAMA)</t>
  </si>
  <si>
    <t>445240</t>
  </si>
  <si>
    <t>34722-90-2</t>
  </si>
  <si>
    <t>colocar as demais cotações manualmente</t>
  </si>
  <si>
    <t>AZUL DE BROMOTIMOL P.A. CAS 76-59-5</t>
  </si>
  <si>
    <t>CATMAT -445240- Azul de bromotimol composição química C27H28Br2O5S, aspecto físico: pó, massa molar 624,40 g/mol, característica adicional reagente P.A., número de referência química CAS 76-59-5, entregue em frasco com 5 g. Atenção: observar a unidade de medida do SIPAC e colocar múltiplo de 5 g.</t>
  </si>
  <si>
    <t xml:space="preserve">CATMAT -327374- CORANTE, TIPO: AZUL DE METILA, ASPECTO FÍSICO: PÓ, CARACTERÍSTICAS ADICIONAIS: CI 42780. FRASCO COM 25 G.
</t>
  </si>
  <si>
    <t>327374</t>
  </si>
  <si>
    <t>28983-56-4</t>
  </si>
  <si>
    <t>AZUL DE METILA (AZUL DE ALGODÃO) CI 42780 FRASCO 25 G</t>
  </si>
  <si>
    <t>CATMAT -327374- Corante, tipo: azul de metila sinônimo azul algodão, aspecto físico: pó, características adicionais: CI 42780. Frasco 25 g.</t>
  </si>
  <si>
    <t xml:space="preserve">AZUL DE METILENO P.A., ASPECTO FÍSICO: PÓ, FÓRMULA QUÍMICA: C16H18CIN3S.3H2O, MASSA MOLAR: 373,90 G/MOL, NÚMERO DE REFERÊNCIA QUÍMICA: CAS 7220-79-3.
</t>
  </si>
  <si>
    <t>331361</t>
  </si>
  <si>
    <t>7220-79-3</t>
  </si>
  <si>
    <t>AZUL DE METILENO CI 52015 FRASCO 25 G</t>
  </si>
  <si>
    <t>CATMAT -331361- Azul de metileno, aspecto físico pó, fórmula química: C16H18CIN3S.3H2O, peso molecular: 373,90 g/mol, características adicionais CI 52015. CAS 7220-79-3. Frasco com 25g.</t>
  </si>
  <si>
    <t>TIMOL
ASPECTO FÍSICO: PÓ
FÓRMULA QUÍMICA: C27H29NAO5S (AZUL DE TIMOL SÓDICO)
PESO MOLECULAR: 488,57 G/MOL
GRAU DE PUREZA: PUREZA MÍNIMA DE 95%
EMBALABEM 25G
NÚMERO DE REFERÊNCIA QUÍMICA: CAS 62625-21-2
CARACTERÍSTICAS ADICIONAIS: REAGENTE P.A. ACS</t>
  </si>
  <si>
    <t>442013</t>
  </si>
  <si>
    <t>62625-21-2</t>
  </si>
  <si>
    <t>AZUL DE TIMOL SAL SÓDICO P.A. ACS</t>
  </si>
  <si>
    <t>CATMAT -442013- TIMOL, ASPECTO FÍSICO:PÓ, FÓRMULA QUÍMICA:C27H29NAO5S (AZUL DE TIMOL SÓDICO), PESO MOLECULAR:488,57 G/MOL, GRAU DE PUREZA:PUREZA MÍNIMA DE 95%, NÚMERO DE REFERÊNCIA QUÍMICA:CAS 62625-21-2, CARACTERÍSTICAS ADICIONAIS:REAGENTE P.A. ACS. FORNECIMENTO EM FRASCO DE 10 G. ATENÇÃO: OBSERVAR A UNIDADE DE MEDIDA DO SIPAC E COLOCAR MÚLTIPLO DE 10 G.</t>
  </si>
  <si>
    <t>CATMAT -361068- CORANTE, TIPO: AZUL DE TOLUIDINA, ASPECTO FÍSICO: PÓ, CARACTERÍSTICAS ADICIONAIS: CI 152040. FRASCO COM 25 G</t>
  </si>
  <si>
    <t>361068</t>
  </si>
  <si>
    <t>92-31-9</t>
  </si>
  <si>
    <r>
      <rPr>
        <rFont val="Arial"/>
        <color rgb="FF1155CC"/>
        <u/>
      </rPr>
      <t xml:space="preserve">AZUL DE TOLUIDINA FRASCO 25 G </t>
    </r>
    <r>
      <rPr>
        <rFont val="Arial"/>
      </rPr>
      <t xml:space="preserve">       </t>
    </r>
  </si>
  <si>
    <t>CATMAT -361068- Corante, tipo: azul de toluidina, aspecto físico: pó, características adicionais: CI 152040, número de referência química: CAS 6586-04-5, frasco 25 g</t>
  </si>
  <si>
    <t>CATMAT - 244472 -  BÁLSAMO DO CANADÁ, SINTÉTICO, ASPECTO FÍSICO: LÍQUIDO VISCOSO, COR: AMARELO-CLARA, DENSIDADE: 0,99 G,ML. FRASCO COM 100 ML.</t>
  </si>
  <si>
    <t>244472</t>
  </si>
  <si>
    <t>8007-47-4</t>
  </si>
  <si>
    <r>
      <rPr>
        <rFont val="Arial"/>
        <color rgb="FF1155CC"/>
        <u/>
      </rPr>
      <t xml:space="preserve">BÁLSAMO DO CANADÁ SINTÉTICO FRASCO COM 100 ML </t>
    </r>
    <r>
      <rPr>
        <rFont val="Arial"/>
      </rPr>
      <t xml:space="preserve">       </t>
    </r>
  </si>
  <si>
    <t>CATMAT - 244472 -  Bálsamo do Canadá sintético, aspecto físico: líquido viscoso, índice refração 1,52-1,54, número de referência química CAS 8007-47-4. Frasco 100 ml.</t>
  </si>
  <si>
    <t>BENZALDEÍDO, FÓRMULA QUÍMICA : C6H5CHO, ASPECTO FÍSICO : LÍQUIDO, MASSA MOLAR: 106,12 G,MOL, GRAU DE PUREZA : PUREZA MÍNIMA DE 99%, NÚMERO DE REFERÊNCIA QUÍMICA : CAS 100-52-7 (UNIDADE FRASCO 500ML)</t>
  </si>
  <si>
    <t>436096</t>
  </si>
  <si>
    <t>100-52-7</t>
  </si>
  <si>
    <t>BENZALDEÍDO P.A. CAS 100-52-7</t>
  </si>
  <si>
    <t xml:space="preserve">CATMAT -436096- BENZALDEÍDO, FÓRMULA QUÍMICA: C6H5CHO, ASPECTO FÍSICO: LÍQUIDO, MASSA MOLAR:106,12 G/MOL, GRAU DE PUREZA: PUREZA MÍNIMA DE 99%, REAGENTE P.A., NÚMERO DE REFERÊNCIA QUÍMICA: CAS 100-52-7. ENTREGUE EM FRASCO DE VIDRO AMBAR. </t>
  </si>
  <si>
    <t>BETAMETASONA COMPOSIÇÃO: SAL VALERATO, C27H37FO6 (ANIDRO) ASPECTO FÍSICO: PÓ BRANCO, AMORFO PESO MOLECULAR: 476,6 G/MOL PUREZA: PUREZA MÍNIMA DE 99,5% CARACTERÍSTICA ADICIONAL: PADRÃO DE REFERÊNCIA ANALÍTICO NÚMERO DE REFERÊNCIA QU</t>
  </si>
  <si>
    <t>419369</t>
  </si>
  <si>
    <t>2152-44-5</t>
  </si>
  <si>
    <t>BETAMETASONA  99,5% CAS 2152-44-5</t>
  </si>
  <si>
    <t>CATMAT -415907- BETAMETASONA, COMPOSIÇÃO: SAL VALERATO, C27H37FO6 (ANIDRO), ASPECTO FÍSICO:PÓ BRANCO, AMORFO, PESO MOLECULAR:476,6 G/MOL, PUREZA: PUREZA MÍNIMA DE 99,5%, CARACTERÍSTICA ADICIONAL: PADRÃO DE REFERÊNCIA ANALÍTICO, NÚMERO DE REFERÊNCIA QUÍMICA: CAS 2152-44-5</t>
  </si>
  <si>
    <t>BICARBONATO DE POTÁSSIO
ASPECTO FÍSICO: CRISTAL BRANCO, INODORO
PESO MOLECULAR: 100,12 G/MOL
FÓRMULA QUÍMICA: KHCO3
GRAU DE PUREZA: PUREZA MÍNIMA DE 99,5%
CARACTERÍSTICA ADICIONAL: REAGENTE P.A.
NÚMERO DE REFERÊNCIA QUÍMICA: CAS 298-14-6</t>
  </si>
  <si>
    <t>347670</t>
  </si>
  <si>
    <t>298-14-6</t>
  </si>
  <si>
    <t xml:space="preserve">­BICARBONATO DE POTÁSSIO P.A. </t>
  </si>
  <si>
    <t>CATMAT -347670- BICARBONATO DE POTÁSSIO, ASPECTO FÍSICO CRISTAL BRANCO, INODORO, PESO MOLECULAR 100,12, FÓRMULA QUÍMICA KHCO3, GRAU DE PUREZA PUREZA MÍNIMA DE 99,5%, CARACTERÍSTICA ADICIONAL REAGENTE P.A., NÚMERO DE REFERÊNCIA QUÍMICA CAS 298-14-6. ENTREGUE EM FRASCO COM 500 G. ATENÇÃO: OBSERVAR A UNIDADE DE MEDIDA DO SIPAC E COLOCAR MÚLTIPLO DE 500 G.</t>
  </si>
  <si>
    <t>BIFTALATO DE POTÁSSIO P.A. -
ESPECIFICAÇÃO: CATMAT -366468- BIFTALATO DE POTÁSSIO, ASPECTO FÍSICO: PÓ OU CRISTAL BRANCO OU INCOLOR, INODORO, PESO MOLECULAR: 204,23 G,MOL, FÓRMULA QUÍMICA: HOOC-C6H4COOK, GRAU DE PUREZA: PUREZA MÍNIMA DE 99,5%, CARACTERÍSTICA ADICIONAL: REAGENTE P.A., NÚMERO DE REFERÊNCIA QUÍMICA: CAS 877-24-7, ENTREGUE EM FRASCO COM 500 G.</t>
  </si>
  <si>
    <t>366468</t>
  </si>
  <si>
    <t>877-24-7</t>
  </si>
  <si>
    <t>BIFTALATO DE POTÁSSIO P.A.</t>
  </si>
  <si>
    <t>CATMAT -366468- Biftalato de potássio, aspecto físico: pó ou cristal branco ou incolor, inodoro, peso molecular: 204,22 g/mol, fórmula química: C8H5KO4, pureza mínima de 99,5%, característica adicional: reagente P.A., número de referência química: CAS 877-24-7, entregue em frasco com 500 g. Atenção: observar a unidade de medida do SIPAC e colocar múltiplo de 500 g.</t>
  </si>
  <si>
    <t xml:space="preserve">BIIODATO DE POTÁSSIO, ASPECTO FÍSICO: PÓ BRANCO CRISTALINO, FÓRMULA QUÍMICA: KH(IO3)2, MASSA MOLAR: 389,91 G/MOL, GRAU DE PUREZA: PUREZA MÍNIMA DE 99,8%, CARACTERÍSTICA ADICIONAL: REAGENTE P.A., NÚMERO DE REFERÊNCIA QUÍMICA: CAS 13455-24-8. ENTREGUE EM FRASCOS DE 100 G.
</t>
  </si>
  <si>
    <t>391722</t>
  </si>
  <si>
    <t>13455-24-8</t>
  </si>
  <si>
    <t xml:space="preserve">BIODATO ÁCIDO DE POTÁSSIO P.A.	</t>
  </si>
  <si>
    <t>CATMAT -391722- Biiodato de potássio, aspecto físico: pó branco cristalino, fórmula química: KH(IO3)2, peso molecular: 389,91 g/mol, pureza mínima de 99,8%, característica adicional: reagente P.A., número de referência química: CAS 13455-24-8. entregue em fraco de 100 g. Atenção: observar a unidade de medida do SIPAC e colocar múltiplo de 100 g.</t>
  </si>
  <si>
    <t xml:space="preserve">BISACRILAMIDA, ASPECTO FÍSICO:PÓ, CONCENTRAÇÃO:&gt; 99%, CARACTERÍSTICAS ADICIONAIS:LIVRE DE DNASE, RNASE E PROTEASE. APRESENTAÇÃO: FRASCO COM 25G.
</t>
  </si>
  <si>
    <t>328120</t>
  </si>
  <si>
    <t>Bis acrilamida 100 g</t>
  </si>
  <si>
    <t>CATMAT -411491-  BISACRILAMIDA, ASPECTO FÍSICO: PÓ, CONCENTRAÇÃO: &gt; 99%, CARACTERÍSTICAS ADICIONAIS: LIVRE DE DNASE, RNASE E PROTEASE. FRASCO 100 G.</t>
  </si>
  <si>
    <t>CATMAT -382201- BROMETO DE CETILTRIMETILAMÔNIO, ASPECTO FÍSICO: PÓ BRANCO CRISTALINO, FÓRMULA QUÍMICA: (CH3)(CH2)15N(BR)(CH3)3, PESO MOLECULAR: 364,45 G/MOL, PUREZA MÍNIMA DE 99%, NÚMERO DE REFERÊNCIA QUÍMICA: CAS: 57-09-0, ENTREGUE EM FRACO DE 100 G. ATENÇÃO: OBSERVAR A UNIDADE DE MEDIDA DO SIPAC E COLOCAR MÚLTIPLO DE 100 G.</t>
  </si>
  <si>
    <t>382201</t>
  </si>
  <si>
    <t>57-09-0</t>
  </si>
  <si>
    <t>BROMETO DE CETILTRIMETILAMONIO (CTAB)</t>
  </si>
  <si>
    <t>CATMAT -382201- Brometo de cetiltrimetilamônio, aspecto físico: pó branco cristalino, fórmula química: (CH3)(CH2)15N(Br)(ch3)3, peso molecular: 364,45 g/mol, pureza mínima de 99%, número de referência química: CAS 57-09-0, entregue em fraco de 100 g. Atenção: observar a unidade de medida do SIPAC e colocar múltiplo de 100 g.</t>
  </si>
  <si>
    <t>BROMETO DE POTÁSSIO, ASPECTO FÍSICO: CRISTAL INCOLOR OU ESBRANQUIÇADO, INODORO, PESO MOLECULAR: 119 G,MOL, FÓRMULA QUÍMICA: KBR, GRAU DE PUREZA: PUREZA MÍNIMA DE 99%, CARACTERÍSTICA ADICIONAL: REAGENTE P.A., NÚMERO DE REFERÊNCIA QUÍMICA: CAS 7758-02-3, ENTREGUE EM FRASCO COM 250 G.</t>
  </si>
  <si>
    <t>347625</t>
  </si>
  <si>
    <t>7758-02-3</t>
  </si>
  <si>
    <t>BROMETO DE POTÁSSIO P.A.</t>
  </si>
  <si>
    <t>CATMAT -347625- Brometo de potássio, aspecto físico: cristal incolor ou esbranquiçado, inodoro, peso molecular: 119 g/mol, fórmula química: KBr, pureza mínima de 99%, característica adicional: reagente P.A., número de referência química: CAS 7758-02-3, entregue em frasco de 250 g. Atenção: observar a unidade de medida do SIPAC e colocar múltiplo de 250 g.</t>
  </si>
  <si>
    <t>BROMETO DE SÓDIO P.A.
ESPECIFICAÇÃO: CATMAT -355882- BROMETO DE SÓDIO, ASPECTO FÍSICO: PÓ, CRISTAIS OU GRÂNULOS BRANCOS, INODOROS, PESO MOLECULAR: 102,89 G,MOL, FÓRMULA QUÍMICA: NABR, GRAU DE PUREZA: PUREZA MÍNIMA DE 99%, CARACTERÍSTICA ADICIONAL: REAGENTE P.A., NÚMERO DE REFERÊNCIA QUÍMICA: CAS 7647-15-6.</t>
  </si>
  <si>
    <t>355882</t>
  </si>
  <si>
    <t>7647-15-6</t>
  </si>
  <si>
    <t>BROMETO DE SODIO P.A. CAS 7647-15-6</t>
  </si>
  <si>
    <t>CATMAT -355882- BROMETO DE SÓDIO, ASPECTO FÍSICO: PÓ, CRISTAIS OU GRÂNULOS BRANCOS, INODOROS, PESO MOLECULAR:102,89 G/MOL, FÓRMULA QUÍMICA: NABR, GRAU DE PUREZA:PUREZA MÍNIMA DE 99%, CARACTERÍSTICA ADICIONAL:REAGENTE P.A., NÚMERO DE REFERÊNCIA QUÍMICA: CAS 7647-15-6. ENTREGUE EM FRASCO COM 250 G. ATENÇÃO: OBSERVAR A UNIDADE DE MEDIDA DO SIPAC E COLOCAR MÚLTIPLO DE 250 G.</t>
  </si>
  <si>
    <t>BROMO
ASPECTO FÍSICO: LÍQUIDO ESCURO, MARROM-AVERMELHADO, FUMEGANTE
FÓRMULA QUÍMICA: BR2
PESO MOLECULAR: 159,81 G/MOL
GRAU DE PUREZA: PUREZA MÍNIMA DE 99,5%
CARACTERÍSTICA ADICIONAL: REAGENTE P.A. ACS ISO
NÚMERO DE REFERÊNCIA QUÍMICA: CAS 7726-95-6</t>
  </si>
  <si>
    <t>401193</t>
  </si>
  <si>
    <t>7726-95-6</t>
  </si>
  <si>
    <t>BROMO P.A. ACS CAS 7726-95-6</t>
  </si>
  <si>
    <t>CATMAT -412698- BROMO, ASPECTO FÍSICO:LÍQUIDO ESCURO, MARROM-AVERMELHADO, FUMEGANTE, FÓRMULA QUÍMICA: BR2, PESO MOLECULAR: 159,81 G/MOL, GRAU DE PUREZA:PUREZA MÍNIMA DE 99,5%, CARACTERÍSTICA ADICIONAL: REAGENTE P.A. ACS, NÚMERO DE REFERÊNCIA QUÍMICA: CAS 7726-95-6. ENTREGUE EM AMPOLAS DE 10 ML. ATENÇÃO: OBSERVAR A UNIDADE DE MEDIDA DO SIPAC E COLOCAR MÚLTIPLO DE 10 ML.</t>
  </si>
  <si>
    <t>Mililitros</t>
  </si>
  <si>
    <t>MEIO DE CULTURA, TIPO: CALDO BHI, APRESENTAÇÃO: PÓ 500G</t>
  </si>
  <si>
    <t>326882</t>
  </si>
  <si>
    <t>CALDO CÉREBRO E CORAÇÃO (BRAIN HEART INFUSION BHI) FRASCO 500 G</t>
  </si>
  <si>
    <t>CATMAT -326882- Caldo cérebro e coração (BRAIN HEART INFUSION BHI) Meio de cultura, apresentação: pó, Frasco com 500 g</t>
  </si>
  <si>
    <t>CATMAT - 326307 - MEIO DE CULTURA, TIPO: CALDO LAURIL SULFATO, APRESENTAÇÃO: PÓ. ENTREGUE EM FRASCOS DE 500 G.</t>
  </si>
  <si>
    <t>326307</t>
  </si>
  <si>
    <t>CALDO LAURIL TRIPTOSE (CALDO LAURIL SULFATO) 500 G</t>
  </si>
  <si>
    <t>CATMAT -326307- Meio de cultura, tipo: Caldo lauril triptose (caldo lauril sulfato), apresentação: pó. Frasco com 500 G.</t>
  </si>
  <si>
    <t>MEIO DE CULTURA, TIPO CALDO MUELLER HINTON, APRESENTAÇÃO PÓ</t>
  </si>
  <si>
    <t>326883</t>
  </si>
  <si>
    <t>CALDO MUELLER HINTON FRASCO 500 G</t>
  </si>
  <si>
    <t>CATMAT -326883- CALDO MUELLER HINTON - MEIO DE CULTURA; APRESENTAÇÃO: PÓ. FRASCO 500 G.</t>
  </si>
  <si>
    <t>CATMAT -415707- MEIO DE CULTURA,, TIPO: CALDO NUTRIENTE, APRESENTAÇÃO: PÓ, FRASCO 500 G</t>
  </si>
  <si>
    <t>415707</t>
  </si>
  <si>
    <t>CALDO NUTRIENTE 500 G</t>
  </si>
  <si>
    <t>CATMAT -415707- Meio de cultura,, tipo: caldo nutriente, apresentação: pó, frasco 500 g</t>
  </si>
  <si>
    <t>TIPO: CALDO SABOURAUD DEXTROSE APRESENTAÇÃO: PÓ. FRASCO COM 500 G.</t>
  </si>
  <si>
    <t>429633</t>
  </si>
  <si>
    <t>CALDO SABOURAUD DEXTROSE FRASCO 500G</t>
  </si>
  <si>
    <t>CATMAT - 429633- Tipo: Caldo Sabouraud Dextrose Apresentação: Pó. Frasco com 500 G.</t>
  </si>
  <si>
    <t>CATMAT -326310- MEIO DE CULTURA, TIPO: CALDO TIOGLICOLATO, APRESENTAÇÃO: PÓ, COM INDICADOR REZASURINA, FRASCO 500 G.</t>
  </si>
  <si>
    <t>326310</t>
  </si>
  <si>
    <t>CALDO TIOGLICOLATO COM INDICADOR - MEIO FLUIDO TIOGLICOLATO (MEIO TIOGLICOLATO FLUIDO) FRASCO 500 G</t>
  </si>
  <si>
    <t>CATMAT -326310- Meio de cultura, tipo: caldo tioglicolato, apresentação: pó, com indicador rezasurina, frasco 500 g.</t>
  </si>
  <si>
    <t>CATMAT - 412394 - MEIO DE CULTURA, TIPO: CALDO VERDE BRILHANTE BILE 2%, APRESENTAÇÃO: PÓ. ENTREGUE EM FRASCOS DE 500 G.</t>
  </si>
  <si>
    <t>412394</t>
  </si>
  <si>
    <t>CALDO VERDE BRILHANTE BILE 2% FRASCO 500 G</t>
  </si>
  <si>
    <t>CATMAT -412394- CALDO VERDE BRILHANTE BILE 2%, APRESENTAÇÃO: PÓ. ENTREGUE EM FRASCOS DE 500 G.</t>
  </si>
  <si>
    <t xml:space="preserve">CALMAGITA, REAGENTE, ASPECTO FÍSICO: PÓ, FÓRMULA QUÍMICA: HOC10H5[N=NC6H3(OH)CH3]SO3H, MASSA MOLAR: 358,37 G/MOL, CARACTERÍSTICA ADICIONAL: REAGENTE P.A., NÚMERO DE REFERÊNCIA QUÍMICA: CAS 3147-14-6. ENTREGUE EM FRASCOS DE 25 G.
</t>
  </si>
  <si>
    <t>423240</t>
  </si>
  <si>
    <t>3147-14-6</t>
  </si>
  <si>
    <t>CALMAGITA P.A. 25 G</t>
  </si>
  <si>
    <t>CATMAT -423240- Calmagita, reagente, aspecto físico: pó, fórmula química: HOC10H5[N=NC6H3(OH)CH3]SO3H, massa molecular: 358,37 g/mol, característica adicional: reagente P.A., número de referência química: CAS 3147-14-6. Frasco 25 g.</t>
  </si>
  <si>
    <t>CATMAT -459755- ÁCIDO POLIACRÍLICO (PAA), ASPECTO FÍSICO: PÓ, PESO MOLECULAR: EM TORNO DE 2.000 G,MOL, NÚMERO DE REFERÊNCIA QUÍMICA: CAS 9003-01-4, ENTREGUE EM FRASCO COM 500 G.</t>
  </si>
  <si>
    <t>459755</t>
  </si>
  <si>
    <t>9003-01-4</t>
  </si>
  <si>
    <r>
      <rPr>
        <rFont val="Arial"/>
        <color rgb="FF1155CC"/>
        <u/>
      </rPr>
      <t xml:space="preserve">CARBÔMERO 940 (CARBOPOL) </t>
    </r>
    <r>
      <rPr>
        <rFont val="Arial"/>
      </rPr>
      <t xml:space="preserve">       </t>
    </r>
  </si>
  <si>
    <t>CATMAT -459755- Ácido poliacrílico (PAA) (carbômero 940, carbopol), aspecto físico: pó, número de referência química: CAS 9003-01-4</t>
  </si>
  <si>
    <t>CARBONATO DE AMÔNIO
ASPECTO FÍSICO: CRISTAL INCOLOR OU PÓ BRANCO, ODOR CARACTERÍSTICO
PESO MOLECULAR: 96,09 G/MOL
FÓRMULA QUÍMICA: (NH4)2CO3
GRAU DE PUREZA: PUREZA MÍNIMA DE 99%(TEOR MÍNIMO DE 30% DE AMÔNIA)
CARACTERÍSTICA ADICIONAL: REAGENTE P.A. ACS
NÚMERO DE REFERÊNCIA QUÍMICA: CAS 10361-29-2
EMBALAGEM 500 G</t>
  </si>
  <si>
    <t>10361-29-2</t>
  </si>
  <si>
    <t>CARBONATO DE AMÔNIO P.A.</t>
  </si>
  <si>
    <t>CATMAT - 375316 - Carbonato de amônio, aspecto físico cristal incolor ou pó branco, odor característico, peso molecular 96,09 g/mol, fórmula química (NH4)2CO3, (teor mínimo de 30% de amônia), característica adicional reagente P.A., número de referência química CAS 506-87-6,entregue em frasco com 500 g. Atenção: observar a unidade de medida do SIPAC e colocar múltiplo de 500 g.</t>
  </si>
  <si>
    <t>CARBONATO DE BÁRIO P.A.
ESPECIFICAÇÃO: CATMAT -354223 - CARBONATO DE BÁRIO, ASPECTO FÍSICO: PÓ BRANCO, INODORO, FÓRMULA QUÍMICA: BACO3, PESO MOLECULAR: 197,34 G,MOL, TEOR DE PUREZA: PUREZA MÍNIMA DE 99%, CARACTERÍSTICA ADICIONAL: REAGENTE P.A., NÚMERO DE REFERÊNCIA QUÍMICA: CAS 513-77-9, ENTREGUE EM FRASCO COM 250 G.</t>
  </si>
  <si>
    <t>354223</t>
  </si>
  <si>
    <t>513-77-9</t>
  </si>
  <si>
    <t>Não tinha nenhuma cotações em gramas como o valor pesquisado, portanto, faremos uma alteração no SIPAC. Mesmo que as unidades sejam apenas g ou kg, iremos modificar o SIPAC para frasco, pois é assim que estará no termo de referência. A equipe de compras, ao cadastrar, deve utilizar g ou kg para fazer essa descrição.</t>
  </si>
  <si>
    <t>CARBONATO DE BÁRIO P.A. FRASCO 250 G.</t>
  </si>
  <si>
    <t>CATMAT -354223 - CARBONATO DE BÁRIO, ASPECTO FÍSICO: PÓ BRANCO, INODORO, FÓRMULA QUÍMICA: BACO3, PESO MOLECULAR: 197,35 G/MOL, PUREZA MÍNIMA DE 99%, CARACTERÍSTICA ADICIONAL: REAGENTE P.A., NÚMERO DE REFERÊNCIA QUÍMICA: CAS 513-77-9. FRASCO 250 G.</t>
  </si>
  <si>
    <t>CARBONATO DE ESTRÔNCIO, ASPECTO FÍSICO: PÓ BRANCO, INODORO, FÓRMULA QUÍMICA: SRCO3, PESO MOLECULAR: 147,63 G,MOL, TEOR DE PUREZA: PUREZA MÍNIMA DE 99,9%, NÚMERO DE REFERÊNCIA QUÍMICA: CAS 1633-05-2 (UNIDADE FRASCO 500G)</t>
  </si>
  <si>
    <t>347932</t>
  </si>
  <si>
    <t>1633-05-2</t>
  </si>
  <si>
    <t>CARBONATO DE ESTRÔNCIO P.A. FRASCO 250G</t>
  </si>
  <si>
    <t>CATMAT -347931- CARBONATO DE ESTRÔNCIO ASPECTO FÍSICO: PÓ BRANCO, INODORO , FÓRMULA QUÍMICA: SRCO3 , PESO MOLECULAR: 147,63 G/MOL, TEOR DE PUREZA: PUREZA MÍNIMA DE 97% , CARACTERÍSTICA ADICIONAL: REAGENTE P.A.FRASCO 250G</t>
  </si>
  <si>
    <t>CARBONATO DE LÍTIO P.A.
ESPECIFICAÇÃO: CARBONATO DE LÍTIO, ASPECTO FÍSICO: PÓ BRANCO, CRISTALINO, FÓRMULA QUÍMICA: LI2CO3, PESO MOLECULAR: 73,89 G,MOL, GRAU DE PUREZA: PUREZA MÍNIMA DE 99%, CARACTERÍSTICA ADICIONAL: REAGENTE P.A., NÚMERO DE REFERÊNCIA QUÍMICA: CAS 554-13-2. FRASCO COM 250 G.</t>
  </si>
  <si>
    <t>347934</t>
  </si>
  <si>
    <t>554-13-2</t>
  </si>
  <si>
    <t>CARBONATO DE LÍTIO P.A.</t>
  </si>
  <si>
    <t>CATMAT -347934- Carbonato de lítio, aspecto físico: pó branco, cristalino, fórmula química: li2co3, peso molecular: 73,89 g,mol, grau de pureza: pureza mínima de 99%, característica adicional: reagente p.a., número de referência química: cas 554-13-2. Frasco com 250 g.</t>
  </si>
  <si>
    <t xml:space="preserve">CATMAT - 359248 - CARBONATO DE MAGNÉSIO, ASPECTO FÍSICO: PÓ BRANCO CRISTALINO, INODORO, FÓRMULA QUÍMICA: MGCO3 ANIDRO, PESO MOLECULAR: 84,31 G/MOL, TEOR MÍNIMO DE MG 40% (COMO MGO) BASE CARACTERÍSTICA ADICIONAL: REAGENTE P.A., NÚMERO DE REFERÊNCIA QUÍMICA: CAS 39409-82-0, ENTREGUE EM FRASCO COM 250 G. ATENÇÃO: OBSERVAR A UNIDADE DE MEDIDA DO SIPAC E COLOCAR MÚLTIPLO DE 250 G.
</t>
  </si>
  <si>
    <t>359248</t>
  </si>
  <si>
    <t>39409-82-0</t>
  </si>
  <si>
    <t>CARBONATO DE MAGNÉSIO BASE P.A.</t>
  </si>
  <si>
    <t>CATMAT - 359248 - Carbonato de magnésio, aspecto físico: pó branco cristalino, inodoro, fórmula química: MgCO3 anidro, peso molecular: 84,31 g/mol, teor mínimo de Mg 40% (como MgO) base característica adicional: reagente P.A., número de referência química: CAS 39409-82-0, entregue em frasco com 250 g. Atenção: observar a unidade de medida do SIPAC e colocar múltiplo de 250 g.</t>
  </si>
  <si>
    <t>CATMAT -347950- CARBONATO DE POTÁSSIO, ASPECTO FÍSICO: FINOS GRÂNULOS BRANCOS, INODOROS, PESO MOLECULAR: 138,21 G,MOL, FÓRMULA QUÍMICA: K2CO3 ANIDRO, GRAU DE PUREZA: PUREZA MÍNIMA DE 99%, CARACTERÍSTICA ADICIONAL: REAGENTE P.A, NÚMERO DE REFERÊNCIA QUÍMICA: CAS 584-08-7, ENTREGUE EM FRASCO COM 500 G.</t>
  </si>
  <si>
    <t>347950</t>
  </si>
  <si>
    <t>584-08-7</t>
  </si>
  <si>
    <t>CARBONATO DE POTÁSSIO ANIDRO P.A.</t>
  </si>
  <si>
    <t>CATMAT -347950- Carbonato de potássio, aspecto físico: finos grânulos brancos, inodoros, peso molecular: 138,21 g/mol, fórmula química: K2CO3 anidro, pureza mínima de 99%, característica adicional: reagente P.A., número de referência química: CAS 584-08-7, entregue em frasco com 500 g. Atenção: observar a unidade de medida do SIPAC e colocar múltiplo de 500 g.</t>
  </si>
  <si>
    <t>CARBONATO DE SÓDIO HIDRATADO, ASPECTO FÍSICO: PÓ OU CRISTAIS BRANCOS, HIGROSCÓPICOS, INODOROS, FÓRMULA QUÍMICA: NA2CO3.10H2O (DECAHIDRATADO), PESO MOLECULAR: 286,14 G,MOL, GRAU DE PUREZA: PUREZA MÍNIMA DE 99%, CARACTERÍSTICA ADICIONAL: REAGENTE P.A., NÚMERO DE REFERÊNCIA QUÍMICA: CAS 6132-02-1 (UNIDADE KG)</t>
  </si>
  <si>
    <t>414450</t>
  </si>
  <si>
    <t>6132-02-1</t>
  </si>
  <si>
    <t>CARBONATO DE SÓDIO (10H2O) P.A.</t>
  </si>
  <si>
    <t>CATMAT -414450- CARBONATO DE SÓDIO HIDRATADO, ASPECTO FÍSICO: PÓ OU CRISTAIS BRANCOS, HIGROSCÓPICOS, INODOROS, FÓRMULA QUÍMICA: NA2CO3.10H2O (DECAHIDRATADO), PESO MOLECULAR: 286,14 G,MOL, GRAU DE PUREZA: PUREZA MÍNIMA DE 99%, CARACTERÍSTICA ADICIONAL: REAGENTE P.A., NÚMERO DE REFERÊNCIA QUÍMICA: CAS 6132-02-1. Entregue em frasco com 500 g. Atenção: observar a unidade de medida do SIPAC e colocar múltiplo de 500 g.</t>
  </si>
  <si>
    <t>CARBONATO DE SÓDIO, ASPECTO FÍSICO: PÓ OU CRISTAIS BRANCOS, HIGROSCÓPICOS, INODOROS, FÓRMULA QUÍMICA: NA2CO3 ANIDRO, PESO MOLECULAR: 105,99 G,MOL, GRAU DE PUREZA: PUREZA MÍNIMA DE 99,5%, CARACTERÍSTICA ADICIONAL: REAGENTE P.A., NÚMERO DE REFERÊNCIA QUÍMICA: CAS 497-19-8, ENTREGUE EM FRASCO COM 500 G.</t>
  </si>
  <si>
    <t>347958</t>
  </si>
  <si>
    <t>497-19-8</t>
  </si>
  <si>
    <t>CARBONATO DE SÓDIO ANIDRO P.A.</t>
  </si>
  <si>
    <t>CATMAT -347958- Carbonato de sódio, aspecto físico: pó ou cristais brancos, higroscópicos, inodoros, fórmula química: NA2CO3 anidro, peso molecular: 105,99 g/mol, grau de pureza: pureza mínima de 98%, característica adicional: reagente P.A., número de referência química: CAS 497-19-8, entregue em frasco de 500 g. Atenção: observar a unidade de medida do SIPAC e colocar múltiplo de 500 g.</t>
  </si>
  <si>
    <t>CARBURETO DE CÁLCIO
COMPOSIÇÃO: CAC2
ASPECTO FÍSICO: CRISTAL CINZA OU GRUMOS ESCUROS, ODOR DE ALHO
PESO MOLECULAR: 64,1 G/MOL
GRAU DE PUREZA: TEOR MÍNIMO DE 80%
NÚMERO DE REFERÊNCIA QUÍMICA: CAS 75-20-7
EMBALAGEM 250 G</t>
  </si>
  <si>
    <t>361466</t>
  </si>
  <si>
    <t>75-20-7</t>
  </si>
  <si>
    <t>CARBURETO DE CÁLCIO P.A.</t>
  </si>
  <si>
    <t>CATMAT -361466- CARBURETO DE CÁLCIO, COMPOSIÇÃO: CAC2, ASPECTO FÍSICO:CRISTAL CINZA OU GRUMOS ESCUROS, ODOR DE ALHO, PESO MOLECULAR:64,1 G/MOL, GRAU DE PUREZA: TEOR MÍNIMO DE 80%, REAGENTE P.A.,NÚMERO DE REFERÊNCIA QUÍMICA: CAS 75-20-7</t>
  </si>
  <si>
    <t>CARVÃO ATIVADO P.A.
ESPECIFICAÇÃO: CATMAT -348073- CARVÃO ATIVADO, ASPECTO FÍSICO: PÓ PRETO, INODORO, PESO MOLECULAR: 12,01 G,MOL, FÓRMULA QUÍMICA: C, GRAU DE PUREZA: PUREZA MÍNIMA DE 90%, CARACTERÍSTICA ADICIONAL: REAGENTE P.A., NÚMERO DE REFERÊNCIA QUÍMICA: CAS 7440-44-0.</t>
  </si>
  <si>
    <t>348073</t>
  </si>
  <si>
    <t>7440-44-0</t>
  </si>
  <si>
    <t>CARVÃO ATIVADO P.A.</t>
  </si>
  <si>
    <t>CATMAT -348073- Carvão ativado, aspecto físico: pó preto, inodoro, peso molecular: 12,01 g/mol, fórmula química: C, pureza mínima de 90%, característica adicional: reagente P.A., número de referência química: CAS 7440-44-0. Entregue em frasco com 500 g. Atenção: observar a unidade de medida do SIPAC e colocar múltiplo de 500 g.</t>
  </si>
  <si>
    <t>CASEÍNA P.A.
ESPECIFICAÇÃO: CATMAT - 415455 - CASEÍNA, ASPECTO FÍSICO: PÓ BRANCO, INODORO, REAGENTE P.A. NÚMERO DE REFERÊNCIA QUÍMICA : CAS 9000-71-9. ENTREGUE EM FRASCO COM 500 G.</t>
  </si>
  <si>
    <t>418890</t>
  </si>
  <si>
    <t>9000-71-9</t>
  </si>
  <si>
    <t>CASEÍNA P.A.</t>
  </si>
  <si>
    <t>CATMAT - 415455 - Caseína, aspecto físico: pó branco, inodoro, reagente P.A. número de referência química : CAS 9000-71-9. entregue em frasco com 500 g. Atenção: observar a unidade de medida do SIPAC e colocar múltiplo de 500 g.</t>
  </si>
  <si>
    <t>COMPOSTO QUÍMICO*, COMPOSIÇÃO QUITOSANA, CONCENTRAÇÃO DE BAIXO PESO MOLECULAR, APRESENTAÇÃO PÓ AMARELO, NÚMERO DE REFERÊNCIA QUÍMICA CAS 9012-76-4</t>
  </si>
  <si>
    <t>441755</t>
  </si>
  <si>
    <t>9012-76-4</t>
  </si>
  <si>
    <t>CHITOSAN 75-85% CAS 9012-76-4</t>
  </si>
  <si>
    <t>CATMAT -328135- COMPOSTO QUÍMICO , COMPOSIÇÃO:QUITOSANA, CONCENTRAÇÃO: 75-85% DEACETILADA, APRESENTAÇÃO: PÓ, NÚMERO DE REFERÊNCIA QUÍMICA: CAS 9012-76-4</t>
  </si>
  <si>
    <t>CATMAT -348087- CICLOHEXANO, ASPECTO FÍSICO LÍQUIDO CLARO, INCOLOR, ODOR CARACTERÍSTICO, PESO MOLECULAR 84,16 G/MOL, FÓRMULA QUÍMICA C6H12, GRAU DE PUREZA PUREZA MÍNIMA DE 99%, CARACTERÍSTICA ADICIONAL REAGENTE P.A., NÚMERO DE REFERÊNCIA QUÍMICA CAS 110-82-7</t>
  </si>
  <si>
    <t>348087</t>
  </si>
  <si>
    <t>110-82-7</t>
  </si>
  <si>
    <t>CICLOEXANO P.A.</t>
  </si>
  <si>
    <t>CATMAT -348087- Cicloexano, aspecto físico líquido claro, incolor, odor característico, peso molecular 84,16 g/mol, fórmula química C6H12, pureza mínima de 99%, característica adicional reagente P.A., número de referência química: CAS 110-82-7.  Entregue em frasco de vidro ambar.</t>
  </si>
  <si>
    <t>CITRATO DE POTÁSSIO, PESO MOLECULAR 324,41, PUREZA MÍNIMA DE 99, CAS 6100-05-6</t>
  </si>
  <si>
    <t>347274</t>
  </si>
  <si>
    <t>6100-05-6</t>
  </si>
  <si>
    <t>CITRATO DE POTASSIO TRIBASICO MONOHIDRATADO P.A.</t>
  </si>
  <si>
    <t>CATMAT -347274- CITRATO DE POTÁSSIO, ASPECTO FÍSICO:PÓ FINO, BRANCO, CRISTALINO, FÓRMULA QUÍMICA: C6H5K3O7.H2O (TRIBÁSICO), PESO MOLECULAR:324,41 G/MOL, GRAU DE PUREZA:PUREZA MÍNIMA DE 99%, CARACTERÍSTICA ADICIONAL:REAGENTE P.A., NÚMERO DE REFERÊNCIA QUÍMICA: CAS 6100-05-6. ENTREGUE EM FRASCO COM 500 G. ATENÇÃO: OBSERVAR A UNIDADE DE MEDIDA DO SIPAC E COLOCAR MÚLTIPLO DE 500 G.</t>
  </si>
  <si>
    <t>CITRATO DE SÓDIO, PESO MOLECULAR 294,10, GRAU PUREZA MÍNIMA DE 99, CAS 6132-04-3</t>
  </si>
  <si>
    <t>6132-04-3</t>
  </si>
  <si>
    <t>CITRATO DE SÓDIO (2H2O) P.A. ACS</t>
  </si>
  <si>
    <t>CATMAT -381375- Citrato de sódio, aspecto físico: cristal fino, composição: C6H5Na3O7.2H2O, peso molecular: 294,10 g/mol, pureza mínima de 99%, características adicionais: reagente P.A. ACS, número de referência química: cas 6132-04-3</t>
  </si>
  <si>
    <t>Quilogramas</t>
  </si>
  <si>
    <t xml:space="preserve">ZINCO, ASPECTO FÍSICO:PÓ, FÓRMULA QUÍMICA:C12H10O14ZN3 (CITRATO DE ZINCO), PESO MOLECULAR:574,37 G/MOL, GRAU DE PUREZA:PUREZA MÍNIMA DE 95%, NÚMERO DE REFERÊNCIA QUÍMICA:CAS 546-46-3        </t>
  </si>
  <si>
    <t>460115</t>
  </si>
  <si>
    <t>546-46-3</t>
  </si>
  <si>
    <t>CITRATO DE ZINCO 95% CAS 546-46-3</t>
  </si>
  <si>
    <t>CATMAT -460115- ZINCO, ASPECTO FÍSICO: PÓ, FÓRMULA QUÍMICA: C12H10O14ZN3 (CITRATO DE ZINCO), PESO MOLECULAR: 574,37 G/MOL, GRAU DE PUREZA: PUREZA MÍNIMA DE 95%, NÚMERO DE REFERÊNCIA QUÍMICA: CAS 546-46-3</t>
  </si>
  <si>
    <t>CATMAT - 374776- CLORETO DE ALUMÍNIO, COMPOSIÇÃO: ALCL3.6H2O(HEXAHIDRATADO), PESO MOLECULAR: 241,43 G,MOL, ASPECTO FÍSICO: PÓ CRISTALINO AMARELADO À ALARANJADO, GRAU DE PUREZA: PUREZA MÍNIMA DE 95,5%, NÚMERO DE REFERÊNCIA QUÍMICA, REAGENTES P.A.: CAS 7784-13-6. ENTREGUE EM FRASCO COM 500 G.</t>
  </si>
  <si>
    <t>374776</t>
  </si>
  <si>
    <t>7784-13-6</t>
  </si>
  <si>
    <t>CLORETO DE ALUMÍNIO (6H2O)  P.A.</t>
  </si>
  <si>
    <t>CATMAT -374776- CLORETO DE ALUMÍNIO, COMPOSIÇÃO:ALCL3.6H2O(HEXAHIDRATADO), PESO MOLECULAR:241,43 G/MOL, ASPECTO FÍSICO:PÓ CRISTALINO AMARELADO À ALARANJADO, PUREZA MÍNIMA DE 98 %, REAGENTE P.A., NÚMERO DE REFERÊNCIA QUÍMICA: CAS 7784-13-6. Entregue em frasco com 500 g. Atenção: observar a unidade de medida do SIPAC e colocar múltiplo de 500 g.</t>
  </si>
  <si>
    <t>CLORETO DE ALUMÍNIO
COMPOSIÇÃO: ALCL3 ANIDRO
PESO MOLECULAR: 133,34 G/MOL
ASPECTO FÍSICO: PÓ CRISTALINO AMARELADO
GRAU DE PUREZA: PUREZA MÍNIMA DE 99%
CARACTERÍSTICA ADICIONAL: REAGENTE P.A.
NÚMERO DE REFERÊNCIA QUÍMICA: CAS 7446-70-0</t>
  </si>
  <si>
    <t>407162</t>
  </si>
  <si>
    <t>7446-70-0</t>
  </si>
  <si>
    <t>CLORETO DE ALUMÍNIO ANIDRO P.A.</t>
  </si>
  <si>
    <t>CATMAT -407162- CLORETO DE ALUMÍNIO, COMPOSIÇÃO: ALCL3 ANIDRO, PESO MOLECULAR: 133,34 G/MOL, ASPECTO FÍSICO: PÓ CRISTALINO AMARELADO, GRAU DE PUREZA:PUREZA MÍNIMA DE 99%, CARACTERÍSTICA ADICIONAL: REAGENTE P.A., NÚMERO DE REFERÊNCIA QUÍMICA: CAS 7446-70-0, ENTREGUE EM FRASCOS DE 250 G. ATENÇÃO: OBSERVAR A UNIDADE DE MEDIDA DO SIPAC E COLOCAR MÚLTIPLO DE 250 G.</t>
  </si>
  <si>
    <t>CLORETO DE AMÔNIO
ASPECTO FÍSICO: PÓ BRANCO, CRISTALINO, INODORO
PESO MOLECULAR: 53,49 G/MOL
FÓRMULA QUÍMICA: NH4CL
TEOR DE PUREZA: PUREZA MÍNIMA DE 99,8%
CARACTERÍSTICA ADICIONAL: REAGENTE P.A. ACS ISO
NÚMERO DE REFERÊNCIA QUÍMICA: CAS 12125-02-9</t>
  </si>
  <si>
    <t>352802</t>
  </si>
  <si>
    <t>12125-02-9</t>
  </si>
  <si>
    <t>CLORETO DE AMÔNIO P.A.</t>
  </si>
  <si>
    <t>CATMAT -352801- CLORETO DE AMÔNIO, ASPECTO FÍSICO: PÓ BRANCO, CRISTALINO, INODORO, PESO MOLECULAR: 53,49 G/MOL, FÓRMULA QUÍMICA: NH4CL, PUREZA MÍNIMA DE 99,5%, CARACTERÍSTICA ADICIONAL: REAGENTE P.A., NÚMERO DE REFERÊNCIA QUÍMICA: CAS 12125-02-9. ENTREGUE EM FRASCO COM 500 G. ATENÇÃO: OBSERVAR A UNIDADE DE MEDIDA DO SIPAC E COLOCAR MÚLTIPLO DE 500 G.</t>
  </si>
  <si>
    <t>CLORETO DE BÁRIO P.A. ACS
ESPECIFICAÇÃO: CATMAT -380439- CLORETO DE BÁRIO, ASPECTO FÍSICO: PÓ OU GRÂNULO CRISTALINO, INCOLOR OU BRANCO, FÓRMULA QUÍMICA: BACL2.2H2O, MASSA MOLECULAR: 244,27 G,MOL, GRAU DE PUREZA: PUREZA MÍNIMA DE 99%, CARACTERÍSTICA ADICIONAL: REAGENTE P.A. ACS, NÚMERO DE REFERÊNCIA QUÍMICA: CAS 10326-27-9. ENTREGUE EM FRASCO DE 500 G.</t>
  </si>
  <si>
    <t>380439</t>
  </si>
  <si>
    <t>10326-27-9</t>
  </si>
  <si>
    <t>CLORETO DE BÁRIO (2H2O) P.A. ACS</t>
  </si>
  <si>
    <t>CATMAT -380439- Cloreto de bário, aspecto físico: pó ou grânulo cristalino, incolor ou branco, fórmula química: BaCl2.2H2O, massa molecular: 244,27 g/mol, pureza mínima de 99%, característica adicional: reagente P.A. ACS, número de referência química: CAS 10326-27-9. Entregue em frasco de 500 g. Atenção: observar a unidade de medida do SIPAC e colocar múltiplo de 500 g.</t>
  </si>
  <si>
    <t>CATMAT -355578- CLORETO DE BENZOÍLA, ASPECTO FÍSICO: LÍQUIDO LÍMPIDO, INCOLOR, ODOR PICANTE, CORROSIVO, FÓRMULA QUÍMICA: C7H5CLO, PESO MOLECULAR: 140,57 G/MOL, PUREZA MÍNIMA DE 98%, CARACTERÍSTICA ADICIONAL: REAGENTE P.A., NÚMERO DE REFERÊNCIA QUÍMICA: CAS 98-88-4.</t>
  </si>
  <si>
    <t>355578</t>
  </si>
  <si>
    <t>98-88-4</t>
  </si>
  <si>
    <t>CLORETO DE BENZOÍLA PS</t>
  </si>
  <si>
    <t>CATMAT -355578- Cloreto de benzoíla, aspecto físico: líquido límpido, incolor, odor picante, corrosivo, fórmula química: C7H5ClO, peso molecular: 140,57 g/mol, pureza mínima de 98%, característica adicional: reagente PS, número de referência química: CAS 98-88-4. Entregue em frasco de vidro ambar.</t>
  </si>
  <si>
    <t>CLORETO DE CÁLCIO DIHIDRATADO P.A., FÓRMULA MOLECULAR CACL2· 2H2O G/MOL, PESO MOLECULAR 147.01, PUREZA MÍNIMA DE 96%, NÚMERO CAS 10035-04-8.        R$ 0,14        1000</t>
  </si>
  <si>
    <t>436513</t>
  </si>
  <si>
    <t>10035-04-8</t>
  </si>
  <si>
    <t>CLORETO DE CÁLCIO P.A. (2H2O)</t>
  </si>
  <si>
    <t>CATMAT -412633- Cloreto de cálcio, aspecto físico: pó, granulado ou escama branca ou rosada, opaca, fórmula química: CaCl2.2H2O, massa molecular: 147,01 g/mol, pureza mínima de 99%, característica adicional: reagente P.A., número de referência química: CAS 10035-04-8.</t>
  </si>
  <si>
    <t>CLORETO DE CHUMBO, ASPECTO FÍSICO: PÓ BRANCO, INODORO, FÓRMULA QUÍMICA: PBCL2, PESO MOLECULAR: 278,11 G,MOL, GRAU DE PUREZA: PUREZA MÍNIMA DE 99%, CARACTERÍSTICA ADICIONAL: REAGENTE P.A., NÚMERO DE REFERÊNCIA QUÍMICA: CAS 7758-95-4 (UNIDADE FRASCO 250G)</t>
  </si>
  <si>
    <t>374583</t>
  </si>
  <si>
    <t>7758-95-4</t>
  </si>
  <si>
    <t>CLORETO DE CHUMBO II P.A.</t>
  </si>
  <si>
    <t>CATMAT -374583- CLORETO DE CHUMBO, ASPECTO FÍSICO: PÓ BRANCO, INODORO, FÓRMULA QUÍMICA: PBCL2, PESO MOLECULAR: 278,11 G,MOL, GRAU DE PUREZA: PUREZA MÍNIMA DE 99%, CARACTERÍSTICA ADICIONAL: REAGENTE P.A., NÚMERO DE REFERÊNCIA QUÍMICA: CAS 7758-95-4. Entregue em frasco com 250 g. Atenção: observar a unidade de medida do SIPAC e colocar múltiplo de 250 g.</t>
  </si>
  <si>
    <t>CLORETO DE COBALTO II
ASPECTO FÍSICO: CRISTAL ROSA A VERMELHO, ODOR LEVE PENETRANTE
PESO MOLECULAR: 237,93 G/MOL
FÓRMULA QUÍMICA: COCL2.6H2O
TEOR DE PUREZA: PUREZA MÍNIMA DE 99%
CARACTERÍSTICA ADICIONAL: REAGENTE P.A. ACS
NÚMERO DE REFERÊNCIA QUÍMICA: CAS 7791-13-1</t>
  </si>
  <si>
    <t>400499</t>
  </si>
  <si>
    <t>7791-13-1</t>
  </si>
  <si>
    <t>CLORETO DE COBALTO II OSO (6H2O) P.A. ACS</t>
  </si>
  <si>
    <t>CATMAT -400499- Cloreto de cobalto II, aspecto físico: cristal rosa a vermelho, odor leve penetrante, peso molecular: 237,93 g/mol, fórmula química: COCL2.6H2O, pureza mínima de 98%, característica adicional: reagente P.A. ACS, número de referência química: CAS 7791-13-1. Entregue em frasco com 100 g. Atenção: observar a unidade de medida do SIPAC e colocar múltiplo de 100 g.</t>
  </si>
  <si>
    <t>CATMAT - 352835 - CLORETO DE COBALTO II (ANIDRO), ASPECTO FÍSICO: FINO CRISTAL AZUL, MASSA MOLAR: 129,84 G/MOL, FÓRMULA MOLECULAR: COCL2 ANIDRO, TEOR DE PUREZA: PUREZA MÍNIMA DE 98%, CARACTERÍSTICA ADICIONAL: REAGENTE P.A., NÚMERO DE REFERÊNCIA QUÍMICA: CAS 7646-79-9. ENTREGUE EM FRASCOS DE 100 G.</t>
  </si>
  <si>
    <t>352835</t>
  </si>
  <si>
    <t>7646-79-9</t>
  </si>
  <si>
    <t>CLORETO DE COBALTO(II) ANIDRO P.A.</t>
  </si>
  <si>
    <t>CATMAT -352835- CLORETO DE COBALTO II, ASPECTO FÍSICO: FINO CRISTAL AZUL, PESO MOLECULAR: 129,84 G/MOL, FÓRMULA QUÍMICA:COCL2 ANIDRO, TEOR DE PUREZA:PUREZA MÍNIMA DE 98%, CARACTERÍSTICA ADICIONAL: REAGENTE P.A., NÚMERO DE REFERÊNCIA QUÍMICA: CAS 7646-79-9. ENTREGUE EM FRASCO COM 100 G. ATENÇÃO: OBSERVAR A UNIDADE DE MEDIDA DO SIPAC E COLOCAR MÚLTIPLO DE 100 G.</t>
  </si>
  <si>
    <t>CATMAT -374566- CLORETO DE CROMO, ASPECTO FÍSICO: CRISTAL PRETO ESVERDEADO À VIOLÁCEO, HIGROSCÓPICO, COMPOSIÇÃO QUÍMICA: CRCL3.6H2O (HEXAHIDRATADO), PESO MOLECULAR: 266,45 G,MOL, GRAU DE PUREZA: PUREZA MÍNIMA DE 98%, CARACTERÍSTICA ADICIONAL: REAGENTE P.A., NÚMERO DE REFERÊNCIA QUÍMICA: CAS 10060-12-5. FRASCO DE 500 G</t>
  </si>
  <si>
    <t>374566</t>
  </si>
  <si>
    <t>10060-12-5</t>
  </si>
  <si>
    <r>
      <rPr>
        <rFont val="Arial"/>
        <color rgb="FF1155CC"/>
        <u/>
      </rPr>
      <t xml:space="preserve">CLORETO DE CROMO III ICO (6H2O) P.A. FRASCO 500 G </t>
    </r>
    <r>
      <rPr>
        <rFont val="Arial"/>
      </rPr>
      <t xml:space="preserve">       </t>
    </r>
  </si>
  <si>
    <t xml:space="preserve">CATMAT -374566- Cloreto de cromo, aspecto físico: cristal preto esverdeado à violáceo, higroscópico, composição química: CrCl3.6H2O (hexa-hidratado), peso molecular: 266,45 g/mol, pureza mínima de 96%, característica adicional: reagente P.A., número de referência química: CAS 10060-12-5. Frasco 500 g.
</t>
  </si>
  <si>
    <t>CLORETO DE ESTANHO II P.A.
ESPECIFICAÇÃO: CATMAT -436609- CLORETO DE ESTANHO, ASPECTO FÍSICO: PÓ, FÓRMULA QUÍMICA: SNCL2 ANIDRO, PESO MOLECULAR: 189,62 G,MOL, TEOR DE PUREZA: PUREZA MÍNIMA DE 97%, CARACTERÍSTICA ADICIONAL: REAGENTE P.A., NÚMERO DE REFERÊNCIA QUÍMICA: CAS 7772-99-8. ENTREGUE EM FRASCO COM 250 G</t>
  </si>
  <si>
    <t>436609</t>
  </si>
  <si>
    <t>7772-99-8</t>
  </si>
  <si>
    <t>CLORETO DE ESTANHO II ANIDRO P.A. CAS 7772-99-8</t>
  </si>
  <si>
    <t>CATMAT -436609- CLORETO DE ESTANHO, ASPECTO FÍSICO:PÓ, FÓRMULA QUÍMICA:SNCL2 ANIDRO, PESO MOLECULAR:189,62 G/MOL, TEOR DE PUREZA:PUREZA MÍNIMA DE 97%, CARACTERÍSTICA ADICIONAL:REAGENTE P.A., NÚMERO DE REFERÊNCIA QUÍMICA:CAS 7772-99-8, FORNECIMENTO EM FRASCO DE 100 G. ATENÇÃO: OBSERVAR A UNIDADE DE MEDIDA DO SIPAC E COLOCAR MÚLTIPLO DE 100 G.</t>
  </si>
  <si>
    <t>CATMAT -412997- CLORETO DE ESTRÔNCIO, ASPECTO FÍSICO: PÓ BRANCO CRISTALINO, INODORO, COMPOSIÇÃO QUÍMICA: SRCL2.6H2O (HEXAHIDRATADO), PESO MOLECULAR: 266,62 G,MOL, GRAU DE PUREZA: PUREZA MÍNIMA DE 99%, CARACTERÍSTICA ADICIONAL: REAGENTE P.A. ACS, NÚMERO DE REFERÊNCIA QUÍMICA: CAS 10025-70-4. ENTREGUE EM FRASCO COM 500 G.</t>
  </si>
  <si>
    <t>412997</t>
  </si>
  <si>
    <t>10025-70-4</t>
  </si>
  <si>
    <t>CLORETO DE ESTRÔNCIO P.A. ACS (6H2O)</t>
  </si>
  <si>
    <t>CATMAT -412997- Cloreto de estrôncio, aspecto físico: pó branco cristalino, inodoro, composição química: SrCl2.6H2O (hexa-hidratado), peso molecular: 266,62 g/mol, pureza mínima de 99%, característica adicional: reagente p.a. acs, número de referência química: cas 10025-70-4, entregue em frasco de 250 g. Atenção: observar a unidade de medida do SIPAC e colocar múltiplo de 250 g.</t>
  </si>
  <si>
    <t>CATMAT - 400514 - CLORETO DE FERRO III (ICO) HEXAHIDRATADO, ASPECTO FÍSICO: PÓ CRISTALINO, MARROM AMARELADO, FÓRMULA MOLECULAR: FECL3.6H2O (HEXAHIDRATADO), MASSA MOLAR: 270,30 G/MOL, PUREZA MÍNIMA: 98%, CARACTERÍSTICAS ADICIONAIS: REAGENTE P.A. ACS, NÚMERO DE REFERÊNCIA QUÍMICA: CAS 10025-77-1. ENTREGUE EM FRASCOS DE 500 G.</t>
  </si>
  <si>
    <t>400514</t>
  </si>
  <si>
    <t>10025-77-1</t>
  </si>
  <si>
    <r>
      <rPr>
        <rFont val="Arial"/>
        <color rgb="FF1155CC"/>
        <u/>
      </rPr>
      <t xml:space="preserve">CLORETO DE FERRO III ICO (6H2O) P.A. </t>
    </r>
    <r>
      <rPr>
        <rFont val="Arial"/>
      </rPr>
      <t xml:space="preserve">       </t>
    </r>
  </si>
  <si>
    <t>CATMAT -415314- Cloreto de ferro, aspecto físico:pó cristalino, marrom amarelado, composição: FeCl3·6H2O OU [Fe(H2O)6]Cl3, peso molecular: 270,30 g/mol, pureza mínima de 97%, características adicionais:reagente P.A., número de referência química: CAS 10025-77-1. Entregue em frasco com 500 g. Atenção: observar a unidade de medida do SIPAC e colocar múltiplo de 500 g.</t>
  </si>
  <si>
    <t>CLORETO DE FERRO III P.A. -
ESPECIFICAÇÃO: CATMAT -356835- CLORETO DE FERRO, ASPECTO FÍSICO: PÓ CINZA ESVERDEADO ESCURO À PRETO, INODORO, COMPOSIÇÃO: FECL3 ANIDRO, PESO MOLECULAR: 162,21 G,MOL, PUREZA MÍNIMA: PUREZA MÍNIMA DE 98%, CARACTERÍSTICAS ADICIONAIS: REAGENTE P.A., NÚMERO DE REFERÊNCIA QUÍMICA: CAS 7705-08-0. PODENDO SER FORNECIDO EM EMBALAGENS DE 500 G OU 250 G, A SER DEFINIDO PELO SOLICITANTE NO MOMENTO DO EMPENHO.</t>
  </si>
  <si>
    <t>356835</t>
  </si>
  <si>
    <t>7705-08-0</t>
  </si>
  <si>
    <t>CLORETO DE FERRO III ICO ANIDRO P.A.</t>
  </si>
  <si>
    <t>CATMAT -356835- Cloreto de ferro, aspecto físico: pó cinza esverdeado escuro a preto, inodoro, composição: FeCL3 anidro, peso molecular: 162,30 g/mol, pureza mínima de 98%, características adicionais: reagente P.A., número de referência química: CAS 7705-08-0. Entregue em frasco de 500 g. Atenção: observar a unidade de medida do SIPAC e colocar múltiplo de 500 g.</t>
  </si>
  <si>
    <t>CLORETO DE LÍTIO P.A. ACS
ESPECIFICAÇÃO: CATMAT - 352959 - CLORETO DE LÍTIO, COMPOSIÇÃO QUÍMICA: LICL, ASPECTO FÍSICO: PÓ BRANCO, INODORO, PESO MOLECULAR: 42,39 G,MOL, TEOR DE PUREZA: PUREZA MÍNIMA DE 99%, CARACTERÍSTICA ADICIONAL: REAGENTE P.A. ACS, NÚMERO DE REFERÊNCIA QUÍMICA: CAS 7447-41-8</t>
  </si>
  <si>
    <t>352959</t>
  </si>
  <si>
    <t>7447-41-8</t>
  </si>
  <si>
    <t xml:space="preserve">CLORETO DE LÍTIO P.A. </t>
  </si>
  <si>
    <t>CATMAT - 352959 - Cloreto de lítio, composição química: LiCl, aspecto físico: pó branco, inodoro, peso molecular: 42,39 g/mol, pureza mínima de 99%, característica adicional: reagente P.A., número de referência química: CAS 7447-41-8, entregue em frasco com 250 g. Atenção: observar a unidade de medida do SIPAC e colocar múltiplo de 250 g.</t>
  </si>
  <si>
    <t xml:space="preserve">CLORETO DE MAGNÉSIO HEXAHIDRATADO, FÓRMULA QUÍMICA: MGCL2.6H2O (HEXAHIDRATADO), ASPECTO FÍSICO: CRISTAL OU FLOCO, INCOLOR A ESBRANQUIÇADO, INODORO, MASSA MOLAR: 203,31 G/MOL, GRAU DE PUREZA: PUREZA MÍNIMA DE 99%, CARACTERÍSTICA ADICIONAL: REAGENTE P.A., NÚMERO DE REFERÊNCIA QUÍMICA: CAS 7791-18-6. ENTREGUE EM FRASCOS DE 500 G.
</t>
  </si>
  <si>
    <t>360537</t>
  </si>
  <si>
    <t>7791-18-6</t>
  </si>
  <si>
    <t>CLORETO DE MAGNÉSIO (6H2O) P.A.</t>
  </si>
  <si>
    <t>CATMAT -360537- Cloreto de magnésio, composição básica: MgCl2.6H2O (hexa-hidratado), aspecto físico: cristal ou floco, incolor a esbranquiçado, inodoro, peso molecular: 203,30 g/mol, pureza mínima de 99%, característica adicional: reagente P.A., número de referência química: CAS 7791-18-6. Entregue em frasco de 500 g. Atenção: observar a unidade de medida do SIPAC e colocar múltiplo de 500 g.</t>
  </si>
  <si>
    <t>CATMAT - 458161 - CLORETO DE POTÁSSIO, ASPECTO FÍSICO: PÓ OU CRISTAL BRANCO, INODORO, FÓRMULA MOLECULAR: KCL, MASSA MOLAR: 74,55 G/MOL, GRAU DE PUREZA: PUREZA MÍNIMA DE 99,5%, CARACTERÍSTICA ADICIONAL: REAGENTE P.A., NÚMERO DE REFERÊNCIA QUÍMICA: CAS 7447-40-7. ENTREGUE EM FRASCOS DE 1 KG.</t>
  </si>
  <si>
    <t>458161</t>
  </si>
  <si>
    <t>7447-40-7</t>
  </si>
  <si>
    <t>CLORETO DE POTÁSSIO P.A.</t>
  </si>
  <si>
    <t>CATMAT - 352777 - Cloreto de potássio, aspecto físico: pó ou cristal branco, inodoro, fórmula química: KCl, massa molecular: 74,55 g/mol, pureza mínima de 99%, característica adicional: reagente P.A., número de referência química: CAS 7447-40-7. Entregue em frasco com 500 g. Atenção: observar a unidade de medida do SIPAC e colocar múltiplo de 500 g.</t>
  </si>
  <si>
    <t>CATMAT: 382986 - CLORETO DE PRATA, ASPECTO FÍSICO PÓ ESBRANQUIÇADO, INODORO, FÓRMULA QUÍMICA AGCL, PESO MOLECULAR 143,32 G/MOL, PUREZA MÍNIMA DE 99%, CARACTERÍSTICA ADICIONAL REAGENTE P.A., NÚMERO DE REFERÊNCIA QUÍMICA: CAS 7783-90-6. ENTREGUE EM FRASCO COM 25 G. ATENÇÃO: OBSERVAR A UNIDADE DE MEDIDA DO SIPAC E COLOCAR MÚLTIPLO DE 25 G.</t>
  </si>
  <si>
    <t>382986</t>
  </si>
  <si>
    <t>7783-90-6</t>
  </si>
  <si>
    <t>CLORETO DE PRATA P.A.</t>
  </si>
  <si>
    <t>CATMAT: 382986 - Cloreto de prata, aspecto físico pó esbranquiçado, inodoro, fórmula química AgCl, peso molecular 143,32 g/mol, pureza mínima de 99%, característica adicional reagente P.A., número de referência química: CAS 7783-90-6. Entregue em frasco com 25 g. Atenção: observar a unidade de medida do SIPAC e colocar múltiplo de 25 g.</t>
  </si>
  <si>
    <t>CLORETO DE ZINCO P.A.
ESPECIFICAÇÃO: CLORETO DE ZINCO, ASPECTO FÍSICO: GRÂNULO BRANCO CRISTALINO,HIGROSCÓPICO, INODORO, PESO MOLECULAR: 136,29 G,MOL, FÓRMULA QUÍMICA: ZNCL2 ANIDRO, GRAU DE PUREZA: PUREZA MÍNIMA DE 97%, CARACTERÍSTICA ADICIONAL: REAGENTE P.A., NÚMERO DE REFERÊNCIA QUÍMICA: CAS 7646-85-7</t>
  </si>
  <si>
    <t>360499</t>
  </si>
  <si>
    <t>7646-85-7</t>
  </si>
  <si>
    <t>CLORETO DE ZINCO P.A.</t>
  </si>
  <si>
    <t>CATMAT -360499- Cloreto de zinco, aspecto físico: grânulo branco cristalino, higroscópico, inodoro, peso molecular: 136,29 g/mol, fórmula química: ZnCl2 anidro, grau de pureza: pureza mínima de 97%, característica adicional: reagente P.A., número de referência química: CAS 7646-85-7. Entregue em frasco com 500 g. Atenção: observar a unidade de medida do SIPAC e colocar múltiplo de 500 g.</t>
  </si>
  <si>
    <t>CATMAT -376251- TIAMINA, ASPECTO FÍSICO PÓ FINO, BRANCO, CRISTALINO, FÓRMULA QUÍMICA C12H17CLN4SO.HCL (SAL HIDROCLORETO), PESO MOLECULAR 337,27, GRAU DE PUREZA PUREZA MÍNIMA DE 98%, CARACTERÍSTICA ADICIONAL REAGENTE P.A., NÚMERO DE REFERÊNCIA QUÍMICA CAS 67-03-8. ENTREGUE EM FRASCO COM 100 G. ATENÇÃO: OBSERVAR A UNIDADE DE MEDIDA DO SIPAC E COLOCAR MÚLTIPLO DE 100 G.</t>
  </si>
  <si>
    <t>376251</t>
  </si>
  <si>
    <t>67-03-8</t>
  </si>
  <si>
    <t>CLORIDRATO DE TIAMINA P.A. (VITAMINA B1/HIDROCLORETO DE TIAMINA)</t>
  </si>
  <si>
    <t>CATMAT -376251- TIAMINA, ASPECTO FÍSICO PÓ FINO, BRANCO, CRISTALINO, FÓRMULA QUÍMICA C12H17CLN4SO.HCL (SAL HIDROCLORETO), PESO MOLECULAR 337,27, GRAU DE PUREZA PUREZA MÍNIMA DE 98%, CARACTERÍSTICA ADICIONAL REAGENTE P.A., NÚMERO DE REFERÊNCIA QUÍMICA CAS 67-03-8. Entregue em frasco com 100 g. Atenção: observar a unidade de medida do SIPAC e colocar múltiplo de 100 g.</t>
  </si>
  <si>
    <t>CATMAT -419337- CLOROFÓRMIO, ASPECTO FÍSICO LÍQUIDO LÍMPIDO, INCOLOR, ODOR AGRADÁVEL, PESO MOLECULAR 120,38, FÓRMULA QUÍMICA CDCL3 (CLOROFÓRMIO DEUTERADO), GRAU DE PUREZA PUREZA ISOTÓPICA DE 99,8 ATOM % D, CARACTERÍSTICA ADICIONAL COM 0.03 % (V/V) TMS, NÚMERO DE REFERÊNCIA QUÍMICA CAS 865-49-6. ENTREGUE EM FRASCO COM 50 G.  ATENÇÃO: OBSERVAR A UNIDADE DE MEDIDA DO SIPAC E COLOCAR MÚLTIPLO DE 50 G. ENTREGUE EM FRASCO DE VIDRO AMBAR.</t>
  </si>
  <si>
    <t>419337</t>
  </si>
  <si>
    <t>865-49-6</t>
  </si>
  <si>
    <t>CLOROFÓRMIO DEUTERADO 99,8%</t>
  </si>
  <si>
    <t>CATMAT -419337- CLOROFÓRMIO, ASPECTO FÍSICO LÍQUIDO LÍMPIDO, INCOLOR, ODOR AGRADÁVEL, PESO MOLECULAR 120,38, FÓRMULA QUÍMICA CDCL3 (CLOROFÓRMIO DEUTERADO), GRAU DE PUREZA PUREZA ISOTÓPICA DE 99,8 ATOM % D, CARACTERÍSTICA ADICIONAL COM 0.03 % (V/V) TMS, NÚMERO DE REFERÊNCIA QUÍMICA CAS 865-49-6. Entregue em frasco com 50 g. Atenção: observar a unidade de medida do SIPAC e colocar múltiplo de 50 g. Entregue em frasco de vidro ambar.</t>
  </si>
  <si>
    <t>CLOROFÓRMIO
ASPECTO FÍSICO: LÍQUIDO
PESO MOLECULAR: 119,38 G/MOL
FÓRMULA QUÍMICA: CHCL3
GRAU DE PUREZA: PUREZA MÍNIMA DE 99%
NÚMERO DE REFERÊNCIA QUÍMICA: CAS 67-66-3</t>
  </si>
  <si>
    <t>442112</t>
  </si>
  <si>
    <t>67-66-3</t>
  </si>
  <si>
    <t>CLOROFÓRMIO P.A. ACS</t>
  </si>
  <si>
    <t>CATMAT -380869- Clorofórmio, aspecto físico: líquido claro, incolor, odor forte característico, peso molecular: 119,38 g/mol, fórmula química: CHCl3, pureza mínima de 99%, característica adicional: reagente P.A. ACS, número de referência química: CAS 67-66-3. Entregue em frasco de vidro ambar.</t>
  </si>
  <si>
    <t>COBRE
ASPECTO FÍSICO: EM FOLHA DE COR AVERMELHADA
FÓRMULA QUÍMICA: CU
PESO MOLECULAR: 63,54 G/MOL
GRAU DE PUREZA: PUREZA MÍNIMA DE 99,999%
ESPESSURA: 0,025 MM
LARGURA: 25 MM
COMPRIMENTO: 200 MM
NÚMERO DE REFERÊNCIA QUÍMICA*: CAS 7440-50-8</t>
  </si>
  <si>
    <t>452501</t>
  </si>
  <si>
    <t>7440-50-8</t>
  </si>
  <si>
    <t>COBRE METÁLICO P.A.</t>
  </si>
  <si>
    <t>CATMAT -374874- Cobre, aspecto físico: pó avermelhado, inodoro, fórmula química: Cu, peso molecular: 63,54 g/mol, pureza mínima de 99%, característica adicional: reagente P.A., número de referência química: CAS 7440-50-8. Atenção: observar a unidade de medida do SIPAC e colocar múltiplo de 100 g.</t>
  </si>
  <si>
    <t>CORANTE, TIPO CONJUNTO COLORAÇÃO SEGUNDO WRIGHT GIEMSA, ASPECTO FÍSICO LÍQUIDO. FRASCO 1L.</t>
  </si>
  <si>
    <t>352188</t>
  </si>
  <si>
    <t>CONJUNTO COLORAÇÃO SEGUNDO WRIGHT GIEMSA</t>
  </si>
  <si>
    <t>CATMAT -352188-  CORANTE, TIPO CONJUNTO COLORAÇÃO SEGUNDO WRIGHT GIEMSA, ASPECTO FÍSICO LÍQUIDO. FRASCO 1L.</t>
  </si>
  <si>
    <t>CONJUNTO PARA COLORAÇÃO DE ZIEHL NELSEEN, ASPECTO FÍSICO LÍQUIDO, CONTENDO 1 FRASCO DE 500 ML DE AZUL DE METILENO; 1 FRASCO DE 500 ML ÁLCOOL-ÁCIDO; 1 FRASCO DE 500 ML DE FUCSINA FENICADA ZIEHL NELSEEN, KIT COMPLETO</t>
  </si>
  <si>
    <t>353661</t>
  </si>
  <si>
    <t>CONJUNTO COLORAÇÃO ZIEHL-NEELSEN</t>
  </si>
  <si>
    <t>CATMAT -353661- Conjunto coloração Ziehl-Neelsen, aspecto físico: líquido, composição: álcool-ácido, fucsina fenicada e azul de metileno, Cada reagente acomodado em frascos de 500 mL</t>
  </si>
  <si>
    <t xml:space="preserve">CATMAT -327536- CONJUNTO CORANTE HEMATOLÓGICO PANÓTICO RÁPIDO, ASPECTO FÍSICO: LÍQUIDO, CARACTERÍSTICAS ADICIONAIS: FRASCOS SEPARADOS CONTENDO, COMPOSIÇÃO: 0,1% DE CICLOHEXADIENOS, 0,1% DE AZOBENZOSULFÔNICOS, COMPONENTES ADICIONAIS: 0,1% DE FENOTIAZINAS. CADA REAGENTE ACOMODADO EM FRASCO DE 500 ML
</t>
  </si>
  <si>
    <t>327536</t>
  </si>
  <si>
    <t>CONJUNTO CORANTE HEMATOLÓGICO PANÓTICO RÁPIDO</t>
  </si>
  <si>
    <t>CATMAT -327536- Conjunto corante hematológico panótico rápido, aspecto físico: líquido, características adicionais: frascos separados contendo, composição: 0,1% de ciclohexadienos, 0,1% de azobenzosulfônicos, componentes adicionais: 0,1% de fenotiazinas. cada reagente acomodado em frasco de 500 mL</t>
  </si>
  <si>
    <t>CATMAT -327534- CONJUNTO REAGENTE PARA COLORAÇÃO DE GRAM, ASPECTO FÍSICO: LÍQUIDO, CARACTERÍSTICAS ADICIONAIS: FRASCOS SEPARADOS CONTENDO, COMPOSIÇÃO: CRISTALVIOLETA,LUGOL,ETANOL-ACETONA,FUCSINA BÁSICA, CADA REAGENTE ACOMODADO EM FRASCO DE 500 ML</t>
  </si>
  <si>
    <t>327534</t>
  </si>
  <si>
    <t>CONJUNTO REAGENTE PARA COLORAÇÃO DE GRAM 4 FRASCOS COM 500 ML</t>
  </si>
  <si>
    <t>CATMAT -327534- Conjunto reagente para coloração de Gram, aspecto físico: líquido, características adicionais: frascos separados contendo, composição: cristal violeta, lugol, etanol-acetona, fucsina básica, cada solução é acomodado em frasco com 500 mL.</t>
  </si>
  <si>
    <t>CORANTE- KIT - TRICRÔMIO DE MASSON (COM AZUL DE ANILINA) - CORANTE, TIPO CONJUNTO COLORAÇÃO TRICRÔMIO DE MASSON, COMPOSIÇÃO HEMATOXILINA WEIGERT, ÁCIDO PÍCRICO, COMPONENTES ADICIONAIS FUCSINA MALLORY, AZUL ANILINA MASSON.</t>
  </si>
  <si>
    <t>368632</t>
  </si>
  <si>
    <t>CONJUNTO TRICRÔMIO DE MASSON</t>
  </si>
  <si>
    <t>CATMAT -368632- Corante, tipo: conjunto coloração tricrômio de masson, composição: hematoxilina weigert, ácido pícrico, componentes adicionais: fucsina mallory, azul anilina masson.</t>
  </si>
  <si>
    <t>FENOL, FÓRMULA QUÍMICA* C8H10O2 (2-METOXI-4-METILFENOL), ASPECTO FÍSICO* LÍQUIDO, MASSA MOLAR 138,16, GRAU DE PUREZA* PUREZA MÍNIMA DE 98, NÚMERO DE REFERÊNCIA QUÍMICA* CAS 93-51-6</t>
  </si>
  <si>
    <t>432753</t>
  </si>
  <si>
    <t>93-51-6</t>
  </si>
  <si>
    <t xml:space="preserve">CREOSOL 98% CAS 93-51-6 </t>
  </si>
  <si>
    <t>CATMAT -432753- FENOL, FÓRMULA QUÍMICA: C8H10O2, SINÔNIMOS (2-METOXI-4-METILFENOL), 2-HIDROXI-5-METILANISOL, 2-METOXI-P-CRESOL, 4-HIDROXI-3-METOXITOLUENO, 4-METILGUAIACOL, ASPECTO FÍSICO: LÍQUIDO, MASSA MOLAR:138,16 G/MOL, GRAU DE PUREZA :PUREZA MÍNIMA DE 98%, NÚMERO DE REFERÊNCIA QUÍMICA: CAS 93-51-6. ENTREGUE EM FRASCO DE VIDRO AMBAR.</t>
  </si>
  <si>
    <t>CROMATO DE POTÁSSIO REAGENTE P.A
ESPECIFICAÇÃO: CROMATO DE POTÁSSIO, ASPECTO FÍSICO: PÓ CRISTALINO AMARELO ALARANJADO, INODORO, FÓRMULA QUÍMICA: K2CRO4 ANIDRO, MASSA MOLECULAR: 194,19 G,MOL, GRAU DE PUREZA: PUREZA MÍNIMA DE 99%, CARACTERÍSTICA ADICIONAL: REAGENTE P.A., NÚMERO DE REFERÊNCIA QUÍMICA: CAS 7789-00-6</t>
  </si>
  <si>
    <t>359256</t>
  </si>
  <si>
    <t>7789-00-6</t>
  </si>
  <si>
    <t>CROMATO DE POTÁSSIO P.A.</t>
  </si>
  <si>
    <t>CATMAT -359256- Cromato de potássio, aspecto físico: pó cristalino amarelo alaranjado, inodoro, fórmula química: K2CrO4 anidro, massa molecular: 194,19 g/mol, pureza mínima de 99%, característica adicional: reagente P.A., número de referência química: CAS 7789-00-6, entregue em frasco de 500 g. Atenção: observar a unidade de medida do SIPAC e colocar múltiplo de 500 g.</t>
  </si>
  <si>
    <t>CATMAT - 346522 - DICLOROMETANO HPLC- DICLOROMETANO, ASPECTO FÍSICO LÍQUIDO CLARO, INCOLOR, FÓRMULA QUÍMICA CH2CL2, MAS SA MOLECULAR 84,93, GRAU DE PUREZA MÍNIMA DE 99,9%, CARACTERÍSTICA ADICIONAL REAGENTE GRAU HPLC, CAS 75-09-2. ENTREGUE EM FRASCO COM 1 L.</t>
  </si>
  <si>
    <t>346522</t>
  </si>
  <si>
    <t>75-09-2</t>
  </si>
  <si>
    <t>DICLOROMETANO HPLC</t>
  </si>
  <si>
    <t>CATMAT - 346522 – Diclorometano, aspecto físico líquido claro, incolor, fórmula química: CH2Cl2, massa molecular: 84,93 g/mol, grau de pureza mínima de 99,9%, característica adicional reagente grau HPLC, CAS 75-09-2. Entregue em frasco de vidro ambar.</t>
  </si>
  <si>
    <t>DICLOROMETANO REAGENTE P.A.
ESPECIFICAÇÃO: CATMAT -346521- DICLOROMETANO, ASPECTO FÍSICO: LÍQUIDO CLARO, INCOLOR, FÓRMULA QUÍMICA: CH2CL2, MASSA MOLECULAR: 84,93 G,MOL, GRAU DE PUREZA: PUREZA MÍNIMA DE 99%, CARACTERÍSTICA ADICIONAL: REAGENTE P.A., NÚMERO DE REFERÊNCIA QUÍMICA: CAS 75-09-2. ENTREGUE EM FRASCO COM 1 L.</t>
  </si>
  <si>
    <t>346521</t>
  </si>
  <si>
    <t>DICLOROMETANO P.A.</t>
  </si>
  <si>
    <t>CATMAT -346521- Diclorometano, aspecto físico: líquido claro, incolor, fórmula química: CH2Cl2, massa molecular: 84,93 g/mol, pureza mínima de 99%, característica adicional: reagente P.A., número de referência química: CAS 75-09-2. Entregue em frasco de vidro ambar.</t>
  </si>
  <si>
    <t>DICROMATO DE AMÔNIO P.A.
ESPECIFICAÇÃO: CATMAT -370013- DICROMATO DE AMÔNIO, ASPECTO FÍSICO: PÓ CRISTALINO VERMELHO ALARANJADO, BRILHANTE, FÓRMULA QUÍMICA: (NH4)2 CR2O7, PESO MOLECULAR: 252,06 G,MOL, GRAU DE PUREZA: PUREZA MÍNIMA DE 97%, CARACTERÍSTICA ADICIONAL: REAGENTE P.A., NÚMERO DE REFERÊNCIA QUÍMICA: CAS 7789-09-5. ENTREGUE EM FRASCO COM 500 G.</t>
  </si>
  <si>
    <t>370013</t>
  </si>
  <si>
    <t>7789-09-5</t>
  </si>
  <si>
    <t>DICROMATO DE AMÔNIO P.A.</t>
  </si>
  <si>
    <t>CATMAT -370013- Dicromato de amônio, aspecto físico: pó cristalino vermelho alaranjado, brilhante, fórmula química: (NH4)2Cr2O7, peso molecular: 252,06 g/mol, pureza mínima de 97%, característica adicional: reagente P.A., número de referência química: CAS 7789-09-5. Entregue em frasco com 500 g.</t>
  </si>
  <si>
    <t>DICROMATO DE POTÁSSIO
ESPECIFICAÇÃO: DICROMATO DE POTÁSSIO, ASPECTO FÍSICO: PÓ FINO, CRISTALINO, COR LARANJA, COMPOSIÇÃO QUÍMICA: K2CR2O7, PESO MOLECULAR: 294,18 G, MOL, GRAU DE PUREZA: PUREZA MÍNIMA DE 99%, CARACTERÍSTICA ADICIONAL: REAGENTE P.A., ACS, NÚMERO DE REFERÊNCIA QUÍMICA: CAS 7778-50-9</t>
  </si>
  <si>
    <t>412588</t>
  </si>
  <si>
    <t>7778-50-9</t>
  </si>
  <si>
    <t>DICROMATO DE POTÁSSIO P.A. ACS</t>
  </si>
  <si>
    <t>CATMAT -412588- Dicromato de potássio, aspecto físico: pó fino, cristalino, cor laranja, composição química: K2Cr2O7, peso molecular: 294,18 g/mol, pureza mínima de 99%, característica adicional: reagente P.A. ACS, número de referência química: CAS 7778-50-9, entregue em frasco de 250 g. Atenção: observar a unidade de medida do SIPAC e colocar múltiplo de 250 g.</t>
  </si>
  <si>
    <t>DIMETILSULFÓXIDO (DMSO), ASPECTO FÍSICO: LÍQUIDO LÍMPIDO, INCOLOR, ODOR SUAVE, PESO MOLECULAR: 84,17 G,MOL, COMPOSIÇÃO QUÍMICA: (CD3)2SO - HEXADEUTERADO, TEOR DE PUREZA: PUREZA ISOTÓPICA MÍNIMA 99.96 ATOM % D, CARACTERÍSTICA ADICIONAL: COM 0,03% V,V DE TMS, NÚMERO DE REFERÊNCIA QUÍMICA: CAS: 2206-27-1. FASCO COM 10 G.</t>
  </si>
  <si>
    <t>407158</t>
  </si>
  <si>
    <t>67-68-5</t>
  </si>
  <si>
    <t>DIMETILSULFÓXIDO P.A. CAS 67-68-5</t>
  </si>
  <si>
    <t>CATMAT -352803- DIMETILSULFÓXIDO (DMSO), ASPECTO FÍSICO:LÍQUIDO LÍMPIDO, INCOLOR, INODORO, PESO MOLECULAR:78,13 G/MOL, COMPOSIÇÃO QUÍMICA: (CH3)2SO, TEOR DE PUREZA: PUREZA MÍNIMA DE 99,9%, CARACTERÍSTICA ADICIONAL: REAGENTE P.A, NÚMERO DE REFERÊNCIA QUÍMICA:CAS 67-68-5. ENTREGUE EM FRASCO DE VIDRO AMBAR.</t>
  </si>
  <si>
    <t>DNTPS 100 MM, 100 MILIMOLAR POR FRASCO - CONJUNTO CONTENDO 4 DEOXINUCLEOTÍDEOS (DATP, DCTP, DGTP E DTTP), SEPARADOS EM FRASCOS DE 250UL CADA E DILUÍDOS EM SOLUÇÃO AQUOSA NA CONCENTRAÇÃO DE 100 MM. PUREZA DOS DNTPS MAIOR OU IGUAL A 99,9%, CONFIRMADA POR HPLC. LIVRE DE RNASE E ENDO- E EXO-DEOXYRIBONUCLEASE. FRASCOS COM TAMPAS DE CORES DISTINTAS, PARA FACILITAR A DIFERENCIAÇÃO. APRESENTAÇÃO: KIT DE4 MICROTUBOS COM 250 UL CADA</t>
  </si>
  <si>
    <t>398103</t>
  </si>
  <si>
    <t>DNTP SET 100 MM</t>
  </si>
  <si>
    <t>CATMAT -398103- DNTPS 100 MM, 100 MILIMOLAR POR FRASCO - CONJUNTO CONTENDO 4 DEOXINUCLEOTÍDEOS (DATP, DCTP, DGTP E DTTP), SEPARADOS EM FRASCOS DE 250UL CADA E DILUÍDOS EM SOLUÇÃO AQUOSA NA CONCENTRAÇÃO DE 100 MM. PUREZA DOS DNTPS MAIOR OU IGUAL A 99,9%, CONFIRMADA POR HPLC. LIVRE DE RNASE E ENDO- E EXO-DEOXYRIBONUCLEASE. FRASCOS COM TAMPAS DE CORES DISTINTAS, PARA FACILITAR A DIFERENCIAÇÃO. APRESENTAÇÃO: KIT DE4 MICROTUBOS COM 250 UL CADA</t>
  </si>
  <si>
    <t>CATMAT -449870- ÁCIDO ETILENODIAMINOTETRACÉTICO (EDTA) COMPOSIÇÃO QUÍMICA: SAL MAGNÉSICO DISSÓDICO HIDRATADO , MASSA MOLAR: 358,50 G/MOL, FÓRMULA QUÍMICA: C10H12MGN2NA2O8 · XH2O , PUREZA MÍNIMA DE 99% , REAGENTE P.A., NÚMERO DE REFERÊNCIA QUÍMICA*: CAS 14402-88-1 , ASPECTO FÍSICO": PÓ. ENTREGUE EM FRASCO DE 25 G. ATENÇÃO: OBSERVAR A UNIDADE DE MEDIDA DO SIPAC E COLOCAR MÚLTIPLO DE 25 G.</t>
  </si>
  <si>
    <t>449870</t>
  </si>
  <si>
    <t>14402-88-1</t>
  </si>
  <si>
    <t>EDTA de Magnésio Sal Dissódico P.A. (XH2O)</t>
  </si>
  <si>
    <t>CATMAT -449870- Ácido Etilenodiaminotetracético (Edta) Composição Química: Sal Magnésico Dissódico Hidratado , Massa Molar: 358,50 G/MOL, Fórmula Química: C10H12MgN2Na2O8 · XH2O , Pureza Mínima De 98% , Reagente P.A., Número De Referência Química*: CAS 14402-88-1 , Aspecto Físico": Pó. Entregue em frasco de 25 g. Atenção: observar a unidade de medida do SIPAC e colocar múltiplo de 25 g.</t>
  </si>
  <si>
    <t>CATMAT -366502- ÁCIDO ETILENODIAMINOTETRACÉTICO (EDTA), ASPECTO FÍSICO PÓ BRANCO CRISTALINO, PESO MOLECULAR 372,24 G/MOL, FÓRMULA QUÍMICA C10H14N2O8NA2.2H2O (SAL DISSÓDICO DIHIDRATADO), PUREZA MÍNIMA DE 99%, CARACTERÍSTICA ADICIONAL REAGENTE P.A., NÚMERO DE REFERÊNCIA QUÍMICA CAS 6381-92-6. ENTREGUE EM FRASCO COM 500 G. ATENÇÃO: OBSERVAR A UNIDADE DE MEDIDA DO SIPAC E COLOCAR MÚLTIPLO DE 500 G.</t>
  </si>
  <si>
    <t>366502</t>
  </si>
  <si>
    <t>6381-92-6</t>
  </si>
  <si>
    <t>EDTA SAL DISSÓDICO (2H2O) P.A.</t>
  </si>
  <si>
    <t>CATMAT -366502- Ácido etilenodiaminotetracético (EDTA), aspecto físico pó branco cristalino, peso molecular 372,24 g/mol, fórmula química C10H14N2O8NA2.2H2O (sal dissódico dihidratado), pureza mínima de 99%, característica adicional reagente P.A., número de referência química CAS 6381-92-6. Entregue em frasco com 500 g. Atenção: observar a unidade de medida do SIPAC e colocar múltiplo de 500 g.</t>
  </si>
  <si>
    <t>PROTEINASE K FRASCO 100 MG        -
CATMAT -407175- ENZIMA TIPO PROTEINASE K, ASPECTO FÍSICO: PÓ LIOFILIZADO, CARACTERÍSTICAS ADICIONAIS: DE TRITIRACHIUM ALBUM, CONCENTRAÇÃO MÍNIMO DE 30 U.MG, É NECESSÁRIO MANTER A REFRIGERAÇÃO EM -20ºC ATÉ O LABORATÓRIO DE DESTINO, FRASCO COM 100 MG.</t>
  </si>
  <si>
    <t>407175</t>
  </si>
  <si>
    <t>ENZIMA PROTEINASE K LIVRE DE RNASE E DNASE FRACO 100 MG</t>
  </si>
  <si>
    <t>CATMAT -327785- ENZIMA PROTEINASE K 100MG EM PÓ (FORMA LIOFILIZADA), ISOLADA DO FUNGO TRITIRACHIUM ALBUM, SEM ATIVIDADES DE RNASES E DNASES. CAS N°39450-01-6. FRASCO 100MG</t>
  </si>
  <si>
    <t>EOSINA AMARELADA Y 0,5%. ESPECIFICAÇÃO: CORANTE, TIPO: EOSINA AMARELADA Y, ASPECTO FÍSICO: LÍQUIDO,CARACTERÍSTICAS ADICIONAIS: CI 45380, CONCENTRAÇÃO: SOLUÇÃO A 0,5% ALCOÓLICA, FRASCO 1 L.</t>
  </si>
  <si>
    <t>414964</t>
  </si>
  <si>
    <t>EOSINA AMARELADA Y 0,5% ALCOÓLICA 1 L</t>
  </si>
  <si>
    <t>CATMAT -414964-  Corante, tipo: eosina amarelada y, aspecto físico: líquido, características adicionais: ci 45380, concentração: solução a 0,5% alcoólica, CAS: 17372-87-1, frasco 1 L.</t>
  </si>
  <si>
    <t>ERITROMICINA, PESO MOLECULAR 1018,42, PUREZA MÍNIMA DE 98, CAS 643-22-1.</t>
  </si>
  <si>
    <t>378003</t>
  </si>
  <si>
    <t>643-22-1</t>
  </si>
  <si>
    <t>ESTEARATO DE ERITROMICINA  98% CAS 643-22-1</t>
  </si>
  <si>
    <t>CATMAT -378003- ERITROMICINA, ASPECTO FÍSICO: PÓ BRANCO OU QUASE BRANCO, CRISTALINO, FÓRMULA QUÍMICA: C55H103NO15  (SAL ESTEARATO), PESO MOLECULAR: 1018,42 G/MOL, GRAU DE PUREZA:PUREZA MÍNIMA DE 98%, NÚMERO DE REFERÊNCIA QUÍMICA: CAS 643-22-1</t>
  </si>
  <si>
    <t>CATMAT -352740- ÉTER DE PETRÓLEO, ASPECTO FÍSICO LÍQUIDO INCOLOR, LÍMPIDO, COM ODOR DE GASOLINA, FÓRMULA QUÍMICA MISTURA DE HIDROCARBONETOS DERIVADOS DO PETRÓLEO, FAIXA DE DESTILAÇÃO DESTILADOS ENTRE 30 E 60ºC, TEOR DE PUREZA PUREZA MÍNIMA DE 99,5%, CARACTERÍSTICA ADICIONAL REAGENTE P.A., NÚMERO DE REFERÊNCIA QUÍMICA CAS 8032-32-4. ENTREGUE EM FRASCO DE VIDRO AMBAR.</t>
  </si>
  <si>
    <t>352740</t>
  </si>
  <si>
    <t>8032-32-4</t>
  </si>
  <si>
    <t>ÉTER DE PETRÓLEO (30-60ºC) P.A.</t>
  </si>
  <si>
    <t>CATMAT -352740- Éter de petróleo, aspecto físico líquido incolor, límpido, com odor de gasolina, fórmula química mistura de hidrocarbonetos derivados do petróleo, faixa de destilação destilados entre 30 e 60ºc, teor de pureza pureza mínima de 99,5%, característica adicional reagente P.A., número de referência química CAS 8032-32-4. Entregue em frasco de vidro ambar.</t>
  </si>
  <si>
    <t>CATMAT - 456251 - ÉTER DIETÍLICO, ASPECTO FÍSICO: LÍQUIDO, PUREZA MÍNIMA DE 98%, PESO MOLECULAR: 74,12 G/MOL, CARACTERÍSTICA ADICIONAL: REAGENTE P.A. ACS, NÚMERO DE REFERÊNCIA QUÍMICA: CAS 60-29-7. ENTREGUE EM FRASCO DE VIDRO AMBAR COM 1L.</t>
  </si>
  <si>
    <t>456251</t>
  </si>
  <si>
    <t>60-29-7</t>
  </si>
  <si>
    <t>ÉTER ETÍLICO P.A. ACS (DIETÍLICO)</t>
  </si>
  <si>
    <t>CATMAT - 456251 - Éter dietílico, aspecto físico: líquido, pureza mínima de 98%, peso molecular: 74,12 g/mol, característica adicional: reagente P.A. ACS, número de referência química: CAS 60-29-7. Entregue em frasco de vidro ambar.</t>
  </si>
  <si>
    <t>CATMAT -413588- ETILENOGLICOL MONOMETIL ÉTER (2-METOXIETANOL) 99% P.A.; LÍQUIDO TRANSPARENTE; FÓRMULA C3H8O2; PESO MOLECULAR 76,09G/MOL; CAS 109-86-4.</t>
  </si>
  <si>
    <t>413588</t>
  </si>
  <si>
    <t>109-86-4</t>
  </si>
  <si>
    <t>ETILENOGLICOL MONOMETIL ÉTER (2-METOXIETANOL) P.A.</t>
  </si>
  <si>
    <t>CATMAT -413588- Etilenoglicol Monometil Éter (2-metoxietanol) 99% P.A.; Líquido transparente; Fórmula C3H8O2; Peso molecular 76,09g/mol; CAS 109-86-4. Entregue em frasco de vidro ambar.</t>
  </si>
  <si>
    <t>CATMAT -350030- ETILENOGLICOL (ETANO-1,2-DIOL), ASPECTO FÍSICO LÍQUIDO INCOLOR, ODOR ADOCICADO, PESO MOLECULAR 62,07, FÓRMULA QUÍMICA C2H6O2, GRAU DE PUREZA PUREZA MÍNIMA DE 99,5%, CARACTERÍSTICA ADICIONAL REAGENTE P.A., NÚMERO DE REFERÊNCIA QUÍMICA CAS 107-21-1</t>
  </si>
  <si>
    <t>350030</t>
  </si>
  <si>
    <t>107-21-1</t>
  </si>
  <si>
    <t>ETILENOGLICOL P.A.</t>
  </si>
  <si>
    <t>CATMAT -350030- ETILENOGLICOL (ETANO-1,2-DIOL), ASPECTO FÍSICO LÍQUIDO INCOLOR, ODOR ADOCICADO, PESO MOLECULAR 62,07, FÓRMULA QUÍMICA C2H6O2, GRAU DE PUREZA PUREZA MÍNIMA DE 99%, CARACTERÍSTICA ADICIONAL REAGENTE P.A., NÚMERO DE REFERÊNCIA QUÍMICA CAS 107-21-1. Entregue em frasco de vidro ambar</t>
  </si>
  <si>
    <t>EXTRATO DE LEVEDURA - EXTRATO DE LEVEDURA (YEAST EXTRACT POWDER-EXTRATO DE LEVEDURA EM PÓ-) SUPLEMENTO PARA MEIO DE CULTURA ASPECTO FÍSICO: PÓ, FRASCO 500 G.</t>
  </si>
  <si>
    <t>329579</t>
  </si>
  <si>
    <t>EXTRATO DE LEVEDURA FRASCO 500 G</t>
  </si>
  <si>
    <t>CATMAT -329579- Extrato de levedura (Yeast Extract Powder-extrato de levedura em pó-) suplemento para meio de cultura aspecto físico: pó, frasco 500 g.</t>
  </si>
  <si>
    <t>CATMAT - 302231 - EXTRATO DE LEVEDURA, COMPOSIÇÃO: CASCA C/ PAREDES CELULARES ATIVADAS C/ ENZIMA BETA, ASPECTO FÍSICO: PÓ GRANULADO, COR: CREME, APLICAÇÃO: DAR ESTRUTURA E AROMA AO VINHO. ENTREGUE EM FRASCOS DE 500 G.</t>
  </si>
  <si>
    <t>302231</t>
  </si>
  <si>
    <t>EXTRATO DE LEVEDURA VINHO</t>
  </si>
  <si>
    <t>CATMAT -302231- EXTRATO DE LEVEDURA, COMPOSIÇÃO: CASCA C/ PAREDES CELULARES ATIVADAS C/ ENZIMA BETA, ASPECTO FÍSICO: PÓ GRANULADO, COR: CREME, APLICAÇÃO: DAR ESTRUTURA E AROMA AO VINHO. ENTREGUE EM FRASCOS DE 500 G.</t>
  </si>
  <si>
    <t>SUPLEMENTO PARA MEIO DE CULTURA, TIPO:EXTRATO DE MALTE, ASPECTO FÍSICO:PÓ. FRASCO 500 G</t>
  </si>
  <si>
    <t>338834</t>
  </si>
  <si>
    <t>EXTRATO DE MALTE 500 G</t>
  </si>
  <si>
    <t>CATMAT -338834- SUPLEMENTO PARA MEIO DE CULTURA, TIPO:EXTRATO DE MALTE, ASPECTO FÍSICO:PÓ. FRASCO 500 G</t>
  </si>
  <si>
    <t>FENILALANINA, ASPECTO FÍSICO PÓ BRANCO CRISTALINO, PESO MOLECULAR 165,19, FÓRMULA QUÍMICA C9H11NO2 (L-FENILALANINA), GRAU DE PUREZA MÍNIMA DE 98, NÚMERO DE REFERÊNCIA QUÍMICA CAS 63-91-2</t>
  </si>
  <si>
    <t>370551</t>
  </si>
  <si>
    <t>63-91-2</t>
  </si>
  <si>
    <t>FENILALANINA L P.A.</t>
  </si>
  <si>
    <t>CATMAT -370551- FENILALANINA, ASPECTO FÍSICO: PÓ BRANCO CRISTALINO, PESO MOLECULAR: 165,19 G/MOL, FÓRMULA QUÍMICA: C9H11NO2 (L-FENILALANINA), PUREZA MÍNIMA DE 98%,  REAGENTE P.A., NÚMERO DE REFERÊNCIA QUÍMICA: CAS 63-91-2, ENTREGUE EM FRASCO DE 100 G. ATENÇÃO: OBSERVAR A UNIDADE DE MEDIDA DO SIPAC E COLOCAR MÚLTIPLO DE 100 G.</t>
  </si>
  <si>
    <t>CATMAT -377674- N-FENILTIOUREIA, ASPECTO FÍSICO: PÓ CRISTALINO ESBRANQUIÇADO, FÓRMULA QUÍMICA: C6H5NHCSNH2 (1-FENIL-2-TIOUREIA), PESO MOLECULAR: 152,23 G/MOL, GRAU DE PUREZA: PUREZA MÍNIMA DE 98%, NÚMERO DE REFERÊNCIA QUÍMICA: CAS 103-85-5, ENTREGUE EM 10 G. ATENÇÃO: OBSERVAR A UNIDADE DE MEDIDA DO SIPAC E COLOCAR MÚLTIPLO DE 10 G.</t>
  </si>
  <si>
    <t>377674</t>
  </si>
  <si>
    <t>103-85-5</t>
  </si>
  <si>
    <t>FENILTIOCARBAMIDA (FENILTIOUREIA) P.A.</t>
  </si>
  <si>
    <t>CATMAT -377674- N-feniltioureia, aspecto físico: pó cristalino esbranquiçado, fórmula química: C6H5NHCSNH2 (1-fenil-2-tioureia), peso molecular: 152,23 g/mol, grau de pureza: pureza mínima de 96%, característica adicional reagente P.A.,  número de referência química: CAS 103-85-5, entregue em 10 g. Atenção: observar a unidade de medida do SIPAC e colocar múltiplo de 10 g.</t>
  </si>
  <si>
    <t>CATMAT - 416321 - FENOL, ASPECTO FÍSICO: CRISTAL INCOLOR, ALTAMENTE HIGROSCÓPICO, FÓRMULA QUÍMICA: C6H5OH, PESO MOLECULAR: 94,11 G,MOL, GRAU DE PUREZA: PUREZA MÍNIMA DE 99 %, CARACTERÍSTICA ADICIONAL: REAGENTE P.A. ACS, NÚMERO DE REFERÊNCIA QUÍMICA: CAS 108-95-2. ENTREGUE EM FRASCO COM 500 G.</t>
  </si>
  <si>
    <t>416321</t>
  </si>
  <si>
    <t>108-95-2</t>
  </si>
  <si>
    <t>FENOL CRISTAL P.A. ACS (ÁCIDO FÊNICO)</t>
  </si>
  <si>
    <t>CATMAT - 416321 - Fenol, aspecto físico: cristal incolor, altamente higroscópico, fórmula química: C6H5OH, peso molecular: 94,11 g/mol, pureza mínima de 99 %, característica adicional: reagente P.A. ACS, número de referência química: CAS 108-95-2. Entregue em frasco com 500 g. Atenção: observar a unidade de medida do SIPAC e colocar múltiplo de 500 g.</t>
  </si>
  <si>
    <t>FENOL EQUILIBRADO: APRESENTAÇÃO - LIQUIDO, FENOL EQUILIBRADO EM TRIS HCL E EDTA, CARACTERÍSTICAS ADICIONAIS: PH 8,0. FRASCO COM 500 ML</t>
  </si>
  <si>
    <t>460745</t>
  </si>
  <si>
    <t>FENOL EQUILIBRADO EM TRIS-HCL E EDTA, PH 8,0 PARA BIOLOGIA MOLECULAR</t>
  </si>
  <si>
    <t>CATMAT -460745- REAGENTE ANALÍTICO 4, TIPO 1: FENOL EQUILIBRADO, APRESENTAÇÃO 1:EM TRIS HCL E EDTA, CARACTERÍSTICAS ADICIONAIS: PH 8,0. ENTREGUE EM FRASCO COM 100 ML. ATENÇÃO: OBSERVAR A UNIDADE DE MEDIDA DO SIPAC E COLOCAR MÚLTIPLO DE 100 ML.</t>
  </si>
  <si>
    <t>FENOLFTALEÍNA P.A. CATMAT -366475- FENOLFTALEÍNA, COMPOSIÇÃO: C20H1404, PESO MOLECULAR: 318,33 G,MOL, ASPECTO FÍSICO: CRISTAL BRANCO A LEVEMENTE AMARELADO, CARACTERÍSTICA ADICIONAL: REAGENTE P.A., NÚMERO DE REFERÊNCIA QUÍMICA: CAS 77-09-8. ENTREGUE COMO FRASCO DE 100 G.</t>
  </si>
  <si>
    <t>366475</t>
  </si>
  <si>
    <t>77-09-8</t>
  </si>
  <si>
    <t>FENOLFTALEÍNA P.A.</t>
  </si>
  <si>
    <t>CATMAT -366475- Fenolftaleína, composição: C20H1404, peso molecular: 318,33 g/mol, aspecto físico: cristal branco a levemente amarelado, característica adicional: reagente P.A., número de referência química: CAS 77-09-8. Entregue como frasco de 25 g. Atenção: observar a unidade de medida do SIPAC e colocar múltiplo de 25 g.</t>
  </si>
  <si>
    <t>CATMAT -374800- FERRICIANETO DE POTÁSSIO, ASPECTO FÍSICO PÓ CRISTALINO VERMELHO BRILHANTE, FÓRMULA QUÍMICA K3FE(CN)6, PESO MOLECULAR 329,25 G/MOL, GRAU DE PUREZA PUREZA MÍNIMA DE 99%, CARACTERÍSTICA ADICIONAL REAGENTE P.A. ACS, NÚMERO DE REFERÊNCIA QUÍMICA CAS 13746-66-2. ENTREGUE EM FRASCO DE 250 G.</t>
  </si>
  <si>
    <t>374800</t>
  </si>
  <si>
    <t>13746-66-2</t>
  </si>
  <si>
    <t>FERRICIANETO DE POTÁSSIO P.A. ACS</t>
  </si>
  <si>
    <t>CATMAT -374800- Ferricianeto de potássio, aspecto físico pó cristalino vermelho brilhante, fórmula química K3Fe(CN)6, peso molecular 329,25 g/mol, pureza mínima de 99%, característica adicional reagente P.A. ACS, número de referência química: CAS 13746-66-2. Entregue em frasco de 250 g. Atenção: observar a unidade de medida do SIPAC e colocar múltiplo de 250 g.</t>
  </si>
  <si>
    <t>FERRO ELEMENTAR P.A.
ESPECIFICAÇÃO: FERRO ELEMENTAR, ASPECTO FÍSICO: PÓ AGULHADO CINZA, FÓRMULA QUÍMICA: FE, PESO MOLECULAR: 55,85 G,MOL, TEOR DE PUREZA: PUREZA MÍNIMA DE 99%, CARACTERÍSTICA ADICIONAL: REAGENTE P.A., NÚMERO DE REFERÊNCIA QUÍMICA: CAS 7439-89-6 (UNIDADE KG)</t>
  </si>
  <si>
    <t>353654</t>
  </si>
  <si>
    <t>7439-89-6</t>
  </si>
  <si>
    <t>FERRO REDUZIDO P.A.</t>
  </si>
  <si>
    <t>CATMAT -353654- Ferro elementar, aspecto físico: pó agulhado cinza, fórmula química: Fe, peso molecular: 55,85 g/mol, teor de pureza: pureza mínima de 99%, característica adicional: reagente P.A., número de referência química: CAS 7439-89-6, entregue em frasco de 500 g. Atenção: observar a unidade de medida do SIPAC e colocar múltiplo de 500 g.</t>
  </si>
  <si>
    <t>CATMAT -353039- FERROCIANETO DE POTÁSSIO, ASPECTO FÍSICO CRISTAL AMARELO, FÓRMULA QUÍMICA K4FE(CN)6.3H20 (TRI-HIDRATADO), PESO MOLECULAR 422,39 G/MOL, MÍNIMA DE 98%, CARACTERÍSTICA ADICIONAL REAGENTE P.A., NÚMERO DE REFERÊNCIA QUÍMICA: CAS 14459-95-1, ENTREGUE EM FRASCO DE 250 G. ATENÇÃO: OBSERVAR A UNIDADE DE MEDIDA DO SIPAC E COLOCAR MÚLTIPLO DE 250 G.</t>
  </si>
  <si>
    <t>353039</t>
  </si>
  <si>
    <t>14459-95-1</t>
  </si>
  <si>
    <t>FERROCIANETO DE POTÁSSIO (3H20) P.A.</t>
  </si>
  <si>
    <t>CATMAT -353039- Ferrocianeto de potássio, aspecto físico cristal amarelo, fórmula química K4Fe(CN)6.3H20 (tri-hidratado), peso molecular 422,39 g/mol, mínima de 98%, característica adicional reagente P.A., número de referência química: CAS 14459-95-1, entregue em frasco de 250 g. Atenção: observar a unidade de medida do SIPAC e colocar múltiplo de 250 g.</t>
  </si>
  <si>
    <t>FLUORESCEÍNA ISOTIOCIANATO ISÓMERO I (FITC) 97% CAS 3326-32-7</t>
  </si>
  <si>
    <t>CATMAT -416795- FLUORESCEÍNA, FÓRMULA QUÍMICA: C21H11NO5S (5-ISOTIOCIANATOFLUORESCEÍNA), ASPECTO FÍSICO : PÓ CRISTALINO AMARELO A LARANJA, MASSA MOLAR: 389,38 G,MOL, TEOR DE PUREZA: PUREZA MÍNIMA DE 97%, CARACTERÍSTICA ADICIONAL : TEOR MÁXIMO DE 2% DO ISÔMERO 6-ISOTIOCIANATO, NÚMERO DE REGISTRO QUÍMICO: CAS 3326-32-7. ENTREGUE EM FRASCO COM 50 MG. ATENÇÃO: OBSERVAR A UNIDADE DE MEDIDA DO SIPAC E COLOCAR MÚLTIPLO DE 50 MG.</t>
  </si>
  <si>
    <t>Miligramas</t>
  </si>
  <si>
    <t>CATMAT -356158- 1,3,5-TRI-HIDROXIBENZENO (FLOROGLUCINOL), ASPECTO FÍSICO:PÓ ESBRANQUIÇADO, CRISTALINO, INODORO, FÓRMULA QUÍMICA: C6H6O3.2H2O (DIHIDRATADO), PESO MOLECULAR:162,14 G/MOL, PUREZA MÍNIMA DE 98%, CARACTERÍSTICA ADICIONAL:REAGENTE P.A., NÚMERO DE REFERÊNCIA QUÍMICA: CAS 6099-90-7.  ENTREGUE EM FRASCO COM 25G. ATENÇÃO: OBSERVAR A UNIDADE DE MEDIDA DO SIPAC E COLOCAR MÚLTIPLO DE 25G.</t>
  </si>
  <si>
    <t>356158</t>
  </si>
  <si>
    <t>6099-90-7</t>
  </si>
  <si>
    <t>FLOROGLUCINOL (2H2O) P.A.</t>
  </si>
  <si>
    <t>CATMAT -356158- 1,3,5-TRI-HIDROXIBENZENO (FLOROGLUCINOL), ASPECTO FÍSICO:PÓ ESBRANQUIÇADO, CRISTALINO, INODORO, FÓRMULA QUÍMICA: C6H6O3.2H2O (DIHIDRATADO), PESO MOLECULAR:162,14 G/MOL, PUREZA MÍNIMA DE 98%, CARACTERÍSTICA ADICIONAL:REAGENTE P.A., NÚMERO DE REFERÊNCIA QUÍMICA: CAS 6099-90-7. Entregue em frasco com 25g. Atenção: observar a unidade de medida do SIPAC e colocar múltiplo de 25g.</t>
  </si>
  <si>
    <t>CORANTE, TIPO FLOXINA B, ASPECTO FÍSICO PÓ, CARACTERÍSTICAS ADICIONAIS CI 45410</t>
  </si>
  <si>
    <t>364443</t>
  </si>
  <si>
    <t>FLOXINA B. (CI.45410) 25 G</t>
  </si>
  <si>
    <t>CATMAT -364443- CORANTE, TIPO:FLOXINA B, ASPECTO FÍSICO:PÓ, CARACTERÍSTICAS ADICIONAIS:CI 45410. FRASCO COM 25 G.</t>
  </si>
  <si>
    <t>FLUORETO DE SÓDIO P.A. CATMAT -412629- FLUORETO DE SÓDIO, ASPECTO FÍSICO PÓ CRISTALINO BRANCO, INODORO, FÓRMULA QUÍMICA NAF, PESO MOLECULAR 41,99, GRAU DE PUREZA PUREZA MÍNIMA DE 99%, CARACTERÍSTICA ADICIONAL REAGENTE P.A, NÚMERO DE REFERÊNCIA QUÍMICA CAS 7681-49-4. ENTREGUE EM FRASCO COM 100 G.</t>
  </si>
  <si>
    <t>412629</t>
  </si>
  <si>
    <t>7681-49-4</t>
  </si>
  <si>
    <t>FLUORETO DE SÓDIO P.A.</t>
  </si>
  <si>
    <t>CATMAT -412629- Fluoreto de sódio, aspecto físico pó cristalino branco, inodoro, fórmula química NAF, peso molecular 41,99 g/mol, pureza mínima de 99%, característica adicional reagente P.A, número de referência química CAS 7681-49-4. Entregue em frasco com 100 g. Atenção: observar a unidade de medida do SIPAC e colocar múltiplo de 100 g.</t>
  </si>
  <si>
    <t>CATMAT -357876- FORMOL (FORMALDEÍDO), ASPECTO FÍSICO LÍQUIDO INCOLOR, LÍMPIDO, FÓRMULA QUÍMICA CH2O, PESO MOLECULAR: 30,03 G/MOL, GRAU DE PUREZA CONCENTRAÇÃO MÍNIMA DE 35%, CARACTERÍSTICA ADICIONAL REAGENTE P.A., NÚMERO DE REFERÊNCIA QUÍMICA CAS 50-00-0.</t>
  </si>
  <si>
    <t>357876</t>
  </si>
  <si>
    <t>50-00-0</t>
  </si>
  <si>
    <t>FORMALDEIDO (FORMOL) 37-40%</t>
  </si>
  <si>
    <t>CATMAT -362990- Formaldeído (formol), aspecto físico: líquido incolor, límpido, fórmula química: H2CO, peso molecular: 30,03 g/mol, grau de pureza: concentração entre 37 e 40%, número de referência química: CAS 50-00-0. Entregue em Bombona de 5 L. Atenção: observar a unidade de medida do SIPAC e colocar múltiplo de 5 L.</t>
  </si>
  <si>
    <t>FOSFATO DE AMÔNIO, ASPECTO FÍSICO: PÓ OU CRISTAL BRANCO BRILHANTE, PESO MOLECULAR: 115,03 G,MOL, FÓRMULA QUÍMICA: NH4 H2PO4 (MONOBÁSICO), TEOR DE PUREZA: PUREZA MÍNIMA DE 99%, CARACTERÍSTICA ADICIONAL: REAGENTE P.A., NÚMERO DE REFERÊNCIA QUÍMICA: CAS 7722-76-1. FRASCO COM 250G</t>
  </si>
  <si>
    <t>353013</t>
  </si>
  <si>
    <t>7722-76-1</t>
  </si>
  <si>
    <t>FOSFATO DE AMÔNIO MONOBÁSICO P.A.</t>
  </si>
  <si>
    <t>CATMAT -353013- FOSFATO DE AMÔNIO, ASPECTO FÍSICO: PÓ OU CRISTAL BRANCO BRILHANTE, PESO MOLECULAR: 115,03 G,MOL, FÓRMULA QUÍMICA: NH4 H2PO4 (MONOBÁSICO), TEOR DE PUREZA: PUREZA MÍNIMA DE 98%, CARACTERÍSTICA ADICIONAL: REAGENTE P.A., NÚMERO DE REFERÊNCIA QUÍMICA: CAS 7722-76-1. Entregue em frasco de 500 g. Atenção: observar a unidade de medida do SIPAC e colocar múltiplo de 500 g.</t>
  </si>
  <si>
    <t xml:space="preserve">CATMAT - 352747 - FOSFATO DE CÁLCIO, ASPECTO FÍSICO: PÓ BRANCO, FÓRMULA QUÍMICA: CAHPO4 (BIBÁSICO ANIDRO), PESO MOLECULAR: 136,06 G,MOL, TEOR DE PUREZA: PUREZA MÍNIMA DE 98%, CARACTERÍSTICA ADICIONAL: REAGENTE P.A., NÚMERO DE REFERÊNCIA QUÍMICA: CAS 7757-93-9. ENTREGUE EM FRASCO COM 500 G. 
</t>
  </si>
  <si>
    <t>352747</t>
  </si>
  <si>
    <t>7757-93-9</t>
  </si>
  <si>
    <t>FOSFATO DE CÁLCIO BB (BIBÁSICO) ANIDRO P.A.</t>
  </si>
  <si>
    <t>CATMAT - 352747 - Fosfato de cálcio, aspecto físico: pó branco, fórmula química: cahpo4 (bibásico anidro), peso molecular: 136,06 g,mol, teor de pureza: pureza mínima de 98%, característica adicional: reagente P.A., número de referência química: CAS 7757-93-9. Entregue em frasco com 500 g. Atenção: observar a unidade de medida do SIPAC e colocar múltiplo de 500 g.</t>
  </si>
  <si>
    <t>FOSFATO DE POTÁSSIO MONOBÁSICO ANIDRO P. A. CATMAT -352749- FOSFATO DE POTÁSSIO, ASPECTO FÍSICO PÓ BRANCO CRISTALINO, INODORO, FÓRMULA QUÍMICA KH2PO4 (MONOBÁSICO ANIDRO), PESO MOLECULAR 136,09, TEOR DE PUREZA PUREZA MÍNIMA DE 99%, CARACTERÍSTICA ADICIONAL REAGENTE P.A., NÚMERO DE REFERÊNCIA QUÍMICA CAS 7778-77-0. ENTREGUE EM FRASCO COM 500 G.</t>
  </si>
  <si>
    <t>352749</t>
  </si>
  <si>
    <t>7778-77-0</t>
  </si>
  <si>
    <t>FOSFATO DE POTÁSSIO MONOBÁSICO ANIDRO P.A.</t>
  </si>
  <si>
    <t>CATMAT -352749- Fosfato de potássio, aspecto físico pó branco cristalino, inodoro, fórmula química KH2PO4 (monobásico anidro), peso molecular 136,09 g/mol, pureza mínima de 99%, característica adicional reagente P.A., número de referência química: CAS 7778-77-0. Entregue em frasco com 500 g. Atenção: observar a unidade de medida do SIPAC e colocar múltiplo de 500 g.</t>
  </si>
  <si>
    <t>CATMAT - 354240 - FOSFATO DE SÓDIO DIBÁSICO HEPTAHIDRATADO, ASPECTO FÍSICO: PÓ FINO DE CRISTAIS BRANCOS, INODORO, HIGROSCÓPICO, FÓRMULA MOLECULAR: NA2HPO4.7H2O (DIBÁSICO HEPTAHIDRATADO), MASSA MOLAR: 268,07 G/MOL, GRAU DE PUREZA: PUREZA MÍNIMA DE 99%, CARACTERÍSTICA ADICIONAL: REAGENTE P.A. ACS, NÚMERO DE REFERÊNCIA QUÍMICA:CAS 7782-85-6. ENTREGUE EM FRASCOS DE 500 G.</t>
  </si>
  <si>
    <t>354240</t>
  </si>
  <si>
    <t>7782-85-6</t>
  </si>
  <si>
    <t>FOSFATO DE SÓDIO BIBÁSICO (7H2O) P.A. ACS</t>
  </si>
  <si>
    <t>CATMAT -354240- FOSFATO DE SÓDIO DIBÁSICO HEPTAHIDRATADO, ASPECTO FÍSICO: PÓ FINO DE CRISTAIS BRANCOS, INODORO, HIGROSCÓPICO, FÓRMULA QUÍMICA: NA2HPO4.7H2O (DIBÁSICO HEPTAHIDRATADO), MASSA MOLAR: 268,07 G/MOL, GRAU DE PUREZA: PUREZA MÍNIMA DE 99%, CARACTERÍSTICA ADICIONAL: REAGENTE P.A. ACS, NÚMERO DE REFERÊNCIA QUÍMICA:CAS 7782-85-6. Entregue em frasco com 500 g. Atenção: observar a unidade de medida do SIPAC e colocar múltiplo de 500 g.</t>
  </si>
  <si>
    <t>DEXAMETASONA ASPECTO FÍSICO: PÓ PESO MOLECULAR: 516,40 G/MOL FÓRMULA QUÍMICA: C22H28FNA2O8P-DEXAMETASONA21-FOSFATO SAL DISSÓDICO GRAU DE PUREZA: PUREZA MÍNIMA DE 98% NÚMERO DE REFERÊNCIA QUÍMICA: CAS 2392-39-4ÍMICA: CAS 2152-44-5</t>
  </si>
  <si>
    <t>446960</t>
  </si>
  <si>
    <t>2392-39-4</t>
  </si>
  <si>
    <t>FOSFATO DE SÓDIO E DEXAMETASONA 98% CAS 2392-39-4</t>
  </si>
  <si>
    <t>CATMAT -446960-  DEXAMETASONA, ASPECTO FÍSICO: PÓ, PESO MOLECULAR: 516,40 G/MOL, FÓRMULA QUÍMICA: C22H28FNA2O8P-DEXAMETASONA21-FOSFATO SAL DISSÓDICO, GRAU DE PUREZA: PUREZA MÍNIMA DE 98%, NÚMERO DE REFERÊNCIA QUÍMICA: CAS 2392-39-4</t>
  </si>
  <si>
    <t>FOSFATO DE SÓDIO, ASPECTO FÍSICO GRÂNULOS BRANCOS CRISTALINOS, FÓRMULA QUÍMICA NAH2PO4.H2O (MONOBÁSICO, MONOHIDRATADO), MASSA MOLECULAR 137,99, GRAU DE PUREZA PUREZA MÍNIMA DE 99%, CARACTERÍSTICA ADICIONAL REAGENTE P.A. ACS, NÚMERO DE REFERÊNCIA QUÍMICA CAS 10049-21-5. 1000G</t>
  </si>
  <si>
    <t>410732</t>
  </si>
  <si>
    <t>10049-21-5</t>
  </si>
  <si>
    <r>
      <rPr>
        <rFont val="Arial"/>
        <color rgb="FF1155CC"/>
        <u/>
      </rPr>
      <t xml:space="preserve">FOSFATO DE SÓDIO MONOBÁSICO (H2O) P.A. ACS </t>
    </r>
    <r>
      <rPr>
        <rFont val="Arial"/>
      </rPr>
      <t xml:space="preserve">       </t>
    </r>
  </si>
  <si>
    <t xml:space="preserve">CATMAT - 410732 - Fosfato de sódio, aspecto físico: grânulos brancos cristalinos, fórmula química: NaH2PO4.H2O (monobásico, mono-hidratado), massa molecular: 137,99 g/mol, grau de pureza: pureza mínima de 98%, característica adicional: reagente P.A. ACS, número de referência química: CAS 10049-21-5. Entregue em frasco com 500 g. Atenção: observar a unidade de medida do SIPAC e colocar múltiplo de 500 g.
</t>
  </si>
  <si>
    <t xml:space="preserve">CATMAT -347727- FOSFATO DE SÓDIO, ASPECTO FÍSICO PÓ FINO DE CRISTAIS BRANCOS, INODORO, HIGROSCÓPICO, FÓRMULA QUÍMICA NAH2PO4 (MONOBÁSICO ANIDRO), MASSA MOLECULAR 119,98 G/MOL, PUREZA MÍNIMA DE 98%, CARACTERÍSTICA ADICIONAL REAGENTE P.A., NÚMERO DE REFERÊNCIA QUÍMICA CAS 7558-80-7. ENTREGUE EM FRASCO COM 500 G. ATENÇÃO: OBSERVAR A UNIDADE DE MEDIDA DO SIPAC E COLOCAR MÚLTIPLO DE 500 G.
</t>
  </si>
  <si>
    <t>347727</t>
  </si>
  <si>
    <t>7558-80-7</t>
  </si>
  <si>
    <t>FOSFATO DE SÓDIO MONOBÁSICO ANIDRO P.A.</t>
  </si>
  <si>
    <t>CATMAT -347727- Fosfato de sódio, aspecto físico pó fino de cristais brancos, inodoro, higroscópico, fórmula química NaH2PO4 (monobásico anidro), massa molecular 119,98 g/mol, pureza mínima de 98%, característica adicional reagente P.A., número de referência química CAS 7558-80-7. Entregue em frasco com 500 g. Atenção: observar a unidade de medida do SIPAC e colocar múltiplo de 500 g.</t>
  </si>
  <si>
    <t>CATMAT - 352755 - FOSFATO DE SÓDIO, ASPECTO FÍSICO: PÓ CRISTALINO BRANCO, FÓRMULA QUÍMICA: NA3PO4.12H2O (TRISSÓDICO DODECA-HIDRATADO), MASSA MOLECULAR: 380,12 G/MOL, PUREZA MÍNIMA DE 98%, CARACTERÍSTICA ADICIONAL: REAGENTE P.A., NÚMERO DE REFERÊNCIA QUÍMICA: CAS 10101-89-0.</t>
  </si>
  <si>
    <t>352755</t>
  </si>
  <si>
    <t>10101-89-0</t>
  </si>
  <si>
    <t>FOSFATO DE SÓDIO TRIBÁSICO (12H2O) P.A</t>
  </si>
  <si>
    <t>CATMAT - 352755 - Fosfato de sódio, aspecto físico: pó cristalino branco, fórmula química: Na3PO4.12H2O (trissódico dodeca-hidratado), massa molecular: 380,12 g/mol, pureza mínima de 98%, característica adicional: reagente P.A., número de referência química: CAS 10101-89-0. Entregue em frasco com 500 g. Atenção: observar a unidade de medida do SIPAC e colocar múltiplo de 500 g.</t>
  </si>
  <si>
    <t>SIPAC -21000000133- CATMAT -331021- CORANTE, TIPO: FUCSINA BÁSICA, ASPECTO FÍSICO: PÓ, CARACTERÍSTICAS ADICIONAIS: CI 42510. FRASCO COM 25 G</t>
  </si>
  <si>
    <t>331021</t>
  </si>
  <si>
    <t>632-99-5</t>
  </si>
  <si>
    <t>FUCSINA BÁSICA CI 42510 FRASCO 25 G</t>
  </si>
  <si>
    <t>CATMAT -331021- Corante, tipo: fucsina básica, aspecto físico: pó, características adicionais: CI 42510, CAS 632-99-5. Frasco com 25 g</t>
  </si>
  <si>
    <t>SUPLEMENTO PARA MEIO DE CULTURA, TIPO GELATINA, ASPECTO FÍSICO PÓ. FRASCO DE 500 GRAMAS</t>
  </si>
  <si>
    <t>335179</t>
  </si>
  <si>
    <t>GELATINA EM PÓ P.A. (PARA MEIO DE CULTURA) 500 G</t>
  </si>
  <si>
    <t>CATMAT -330085-  SUPLEMENTO PARA MEIO DE CULTURA, TIPO:GELATINA, ASPECTO FÍSICO: PÓ. FRASCO COM 500 G.</t>
  </si>
  <si>
    <t>GLICINA (ÁCIDO AMINOACÉTICO) P.A.CATMAT 412747 - GLICINA, ASPECTO FÍSICO CRISTAL BRANCO, INODORO, PESO MOLECULAR 75,07, FÓRMULA QUÍMICA C2H5NO2, GRAU DE PUREZA PUREZA MÍNIMA DE 98,5%, CARACTERÍSTICA ADICIONAL REAGENTE P.A., NÚMERO DE REFERÊNCIA QUÍMICA CAS 56-40-6</t>
  </si>
  <si>
    <t>412747</t>
  </si>
  <si>
    <t>56-40-6</t>
  </si>
  <si>
    <t>GLICINA (ÁCIDO AMINOACÉTICO) P.A.</t>
  </si>
  <si>
    <t xml:space="preserve">CATMAT 412747 - GLICINA, ASPECTO FÍSICO CRISTAL BRANCO, INODORO, PESO MOLECULAR 75,07, FÓRMULA QUÍMICA C2H5NO2, GRAU DE PUREZA PUREZA MÍNIMA DE 98,5%, CARACTERÍSTICA ADICIONAL REAGENTE P.A., NÚMERO DE REFERÊNCIA QUÍMICA CAS 56-40-6. Entregue em frasco de 500 g. Atenção: observar a unidade de medida do SIPAC e colocar múltiplo de 500 g.
</t>
  </si>
  <si>
    <t>GLICOSE P.A. ANIDRO (DEXTROSE)
ESPECIFICAÇÃO: CATMAT - 352808 - GLICOSE, ASPECTO FÍSICO: PÓ BRANCO FINO, FÓRMULA QUÍMICA: C6H12O6 (D+GLICOSE), PESO MOLECULAR: 180,16 G,MOL, TEOR DE PUREZA: PUREZA MÍNIMA DE 99%, CARACTERÍSTICA ADICIONAL: ANIDRA, REAGENTE P.A., NÚMERO DE REFERÊNCIA QUÍMICA: CAS 492-62-6. ENTREGUE EM FRASCO COM 500 G.</t>
  </si>
  <si>
    <t>352808</t>
  </si>
  <si>
    <t>492-62-6</t>
  </si>
  <si>
    <t>GLICOSE ANIDRA P.A. (DEXTROSE)</t>
  </si>
  <si>
    <t>CATMAT - 352808- Glicose, aspecto físico: pó branco fino, fórmula química: C6H12O6 (D-glicose), peso molecular: 180,16 g/mol, característica adicional: anidra, reagente P.A., número de referência química: CAS 50-99-7. Entregue em frasco com 500 g. Atenção: observar a unidade de medida do SIPAC e colocar múltiplo de 500 g.</t>
  </si>
  <si>
    <t>CATMAT -331825- CORANTE, TIPO HEMATOXILINA, ASPECTO FÍSICO PÓ, CARACTERÍSTICAS ADICIONAIS CI 75290, FRASCO COM 25 G.</t>
  </si>
  <si>
    <t>331825</t>
  </si>
  <si>
    <t>517-28-2</t>
  </si>
  <si>
    <t>HEMATOXILINA CI. 75290 FRACO 25 G</t>
  </si>
  <si>
    <t>CATMAT -331825- Corante, tipo hematoxilina, aspecto físico pó, Peso molecular: 302,28, Fórmula química: C16H14O6.XH2O, características adicionais ci 75290, CAS 517-28-2, frasco com 25 g.</t>
  </si>
  <si>
    <t>HEMATOXILINA DE HARRIS FRASCO 1000ML, CORANTE LÍQUIDO</t>
  </si>
  <si>
    <t>HEMATOXILINA DE HARRIS FRASCO 1000 ML</t>
  </si>
  <si>
    <t>CATMAT -368632- Corante, tipo: hematoxilina segundo Harris, aspecto físico: líquido, frasco 1000 mL.</t>
  </si>
  <si>
    <t>HEXAMETAFOSFATO DE SÓDIO PURO - FRASCO COM 500G</t>
  </si>
  <si>
    <t>355654</t>
  </si>
  <si>
    <t>68915-31-1</t>
  </si>
  <si>
    <t>HEXAMETAFOSFATO DE SÓDIO P.A.</t>
  </si>
  <si>
    <t>CATMAT - 355654 - HEXAMETAFOSFATO SÓDIO (SHMP), COMPOSIÇÃO QUÍMICA (NAPO3)N ANIDRO, ASPECTO FÍSICO PÓ OU CRISTAL BESBRANQUIÇADO, INODORO,HIGROSCÓPICO, PESO MOLECULAR (N)101,96, Teor (P2O5) MÍNIMO 65%, CARACTERÍSTICA ADICIONAL REAGENTE P.A., NÚMERO DE REFERÊNCIA QUÍMICA CAS 68915-31-1, ENTREGUE EM FRASCO DE 500 G. ATENÇÃO: OBSERVAR A UNIDADE DE MEDIDA DO SIPAC E COLOCAR MÚLTIPLO DE 500 G.</t>
  </si>
  <si>
    <t>HEXANO P.A. ACS
ESPECIFICAÇÃO: CATMAT - 354580 - HEXANO, ASPECTO FÍSICO: LÍQUIDO TRANSPARENTE, PESO MOLECULAR: 86,18 G,MOL, COMPOSIÇÃO QUÍMICA: C6H14 (N-HEXANO), TEOR DE PUREZA: PUREZA MÍNIMA DE 95%, CARACTERÍSTICA ADICIONAL: REAGENTE P.A. ACS, NÚMERO DE REFERÊNCIA QUÍMICA: CAS 110-54-3</t>
  </si>
  <si>
    <t>354574</t>
  </si>
  <si>
    <t>110-54-3</t>
  </si>
  <si>
    <t>HEXANO 95% HPLC</t>
  </si>
  <si>
    <t>CATMAT -416199- Hexano, aspecto físico: líquido límpido incolor, peso molecular: 86,18 g/mol, composição química: CH3(CH2)4CH3, pureza mínima de 95%, característica adicional: reagente para HPLC, número de referência química: CAS 110-54-3. Entregue em frasco de vidro ambar.</t>
  </si>
  <si>
    <t>HIDRÓXIDO DE AMÔNIO P.A. -
ESPECIFICAÇÃO: CATMAT -347756- HIDRÓXIDO DE AMÔNIO, ASPECTO FÍSICO: LÍQUIDO LÍMPIDO, INCOLOR, VOLÁTIL, DE ODOR ACRE, PESO MOLECULAR: 35,05 G/MOL, FÓRMULA QUÍMICA: NH4OH, GRAU DE PUREZA: TEOR DE NH3 ENTRE 28 E 30%, CARACTERÍSTICA ADICIONAL: EM SOLUÇÃO AQUOSA, REAGENTE P.A., NÚMERO DE REFERÊNCIA QUÍMICA: CAS 1336-21-6</t>
  </si>
  <si>
    <t>347756</t>
  </si>
  <si>
    <t>1336-21-6</t>
  </si>
  <si>
    <t xml:space="preserve">HIDRÓXIDO DE AMÔNIO P.A. </t>
  </si>
  <si>
    <t>CATMAT -347756- Hidróxido de amônio, aspecto físico: líquido límpido, incolor, volátil, de odor acre, peso molecular: 35,05 g/mol, fórmula química: NH4OH, teor de NH3 entre 28 e 30%, característica adicional: em solução aquosa, reagente P.A., número de referência química: CAS 1336-21-6. Entregue em frasco de vidro ambar.</t>
  </si>
  <si>
    <t>HIDRÓXIDO DE BÁRIO P.A.
ESPECIFICAÇÃO: CATMAT -376987- HIDRÓXIDO DE BÁRIO, ASPECTO FÍSICO: PÓ BRANCO, INODORO, PESO MOLECULAR: 315,48 G,MOL, FÓRMULA QUÍMICA: BA(OH)2.8H20, GRAU DE PUREZA: PUREZA MÍNIMA DE 96%, CARACTERÍSTICA ADICIONAL: REAGENTE P.A., NÚMERO DE REFERÊNCIA QUÍMICA: CAS 12230-71-6. ENTREGUE EM FRASCO COM 500 G.</t>
  </si>
  <si>
    <t>376987</t>
  </si>
  <si>
    <t>12230-71-6</t>
  </si>
  <si>
    <t>HIDRÓXIDO DE BÁRIO P.A. (8H2O)</t>
  </si>
  <si>
    <t>CATMAT -376987- Hidróxido de bário, aspecto físico: pó branco, inodoro, peso molecular: 315,48 g/mol, fórmula química: Ba(OH)2.8H2O, pureza mínima de 96%, característica adicional: reagente P.A., número de referência química: CAS 12230-71-6. Entregue em frasco com 500 g. Atenção: observar a unidade de medida do SIPAC e colocar múltiplo de 500 g.</t>
  </si>
  <si>
    <t>HIDRÓXIDO DE CÁLCIO P.A.
ESPECIFICAÇÃO: CATMAT -366501- HIDRÓXIDO DE CÁLCIO, ASPECTO FÍSICO: PÓ OU CRISTAL FINO BRANCO, FÓRMULA QUÍMICA: CA(OH)2, PESO MOLECULAR: 74,09 G,MOL, GRAU DE PUREZA: PUREZA MÍNIMA DE 95%, CARACTERÍSTICA ADICIONAL: REAGENTE P.A., NÚMERO DE REFERÊNCIA QUÍMICA: CAS 1305-62-0. ENTREGUE EM FRASCO COM 500 G. (UNIDADE G)</t>
  </si>
  <si>
    <t>366501</t>
  </si>
  <si>
    <t>1305-62-0</t>
  </si>
  <si>
    <t>HIDRÓXIDO DE CÁLCIO P.A.</t>
  </si>
  <si>
    <t>CATMAT -366501- Hidróxido de cálcio, aspecto físico: pó ou cristal fino branco, fórmula química: Ca(OH)2, peso molecular: 74,09 g/mol, pureza mínima de 95%, característica adicional: reagente P.A., número de referência química: CAS 1305-62-0. Entregue em frasco com 500 g. Atenção: observar a unidade de medida do SIPAC e colocar múltiplo de 500 g.</t>
  </si>
  <si>
    <t>HIDRÓXIDO DE POTÁSSIO 85% P.A. HIDRÓXIDO DE POTÁSSIO, ASPECTO FÍSICO: ESCAMA OU LENTILHA BRANCA, INODORA, HIGROSCÓPICA, PESO MOLECULAR: 56,11 G,MOL, FÓRMULA QUÍMICA: KOH, GRAU DE PUREZA: TEOR MÍNIMO DE 85%, CARACTERÍSTICA ADICIONAL: REAGENTE P.A., NÚMERO DE REFERÊNCIA QUÍMICA: CAS 131 0-58-3.</t>
  </si>
  <si>
    <t>347797</t>
  </si>
  <si>
    <t>1310-58-3</t>
  </si>
  <si>
    <t>HIDRÓXIDO DE POTÁSSIO P.A.</t>
  </si>
  <si>
    <t>CATMAT - 347797 - Hidróxido de potássio, aspecto físico: escama ou lentilha branca, inodora, higroscópica, peso molecular: 56,11 g/mol, fórmula química: KOH, teor mínimo de 85%, característica adicional: reagente P.A., número de referência química: CAS 1310-58-3</t>
  </si>
  <si>
    <t xml:space="preserve">HIDROXIETILCELULOSE. SIPAC: 3011000000950                </t>
  </si>
  <si>
    <t>382540</t>
  </si>
  <si>
    <t>9004-62-0</t>
  </si>
  <si>
    <t>HIDROXIETILCELULOSE 85% CAS 9004-62-0</t>
  </si>
  <si>
    <t>CATMAT -459755- HIDROXIETILCELULOSE, ASPECTO FÍSICO:PÓ BRANCO À LEVEMENTE AMARELADO, INODORO, FÓRMULA QUÍMICA:(C21H36O14)N, GRAU DE PUREZA:TEOR MÍNIMO DE 85%, NÚMERO DE REFERÊNCIA QUÍMICA: CAS 9004-62-0</t>
  </si>
  <si>
    <t>HIPOCLORITO DE CÁLCIO, ASPECTO FÍSICO: PÓ BRANCO GRANULADO, ODOR DE CLORO, FÓRMULA QUÍMICA: CA CL2O2 ANIDRO, PESO MOLECULAR: 142,98 G,MOL, TEOR DE PUREZA: PUREZA MÍNIMA DE 98% , TEOR MÍNIMO DE CLORO 65%, NÚMERO DE REFERÊNCIA QUÍMICA: CAS 7778-54-3.</t>
  </si>
  <si>
    <t>356562</t>
  </si>
  <si>
    <t>NÃO SE APLICA</t>
  </si>
  <si>
    <t>HIPOCLORITO DE CÁLCIO 98% CAS 7778-54-3</t>
  </si>
  <si>
    <t>CATMAT -356562- HIPOCLORITO DE CÁLCIO, ASPECTO FÍSICO:PÓ BRANCO GRANULADO, ODOR DE CLORO, FÓRMULA QUÍMICA:CA CL2O2 ANIDRO, PESO MOLECULAR:142,98 G/MOL, TEOR DE PUREZA:PUREZA MÍNIMA DE 98% , TEOR MÍNIMO DE CLORO 65%, NÚMERO DE REFERÊNCIA QUÍMICA:CAS 7778-54-3</t>
  </si>
  <si>
    <t>CATMAT -378971- HIPOCLORITO DE SÓDIO, ASPECTP FÍSICO LÍQUIDO AMARELO ESVERDEADO, CONCENTRAÇÃO TEOR MÍNIMO DE 12% DE CLORO ATIVO. FRASCO DE 1L.</t>
  </si>
  <si>
    <t>378971</t>
  </si>
  <si>
    <t>7681-52-9</t>
  </si>
  <si>
    <t>HIPOCLORITO DE SÓDIO 12%</t>
  </si>
  <si>
    <t>IODATO DE POTÁSSIO P.A.
ESPECIFICAÇÃO: CATMAT -374023- IODATO DE POTÁSSIO, ASPECTO FÍSICO: PÓ CRISTALINO BRANCO E INODORO, PESO MOLECULAR: 214 G,MOL, FÓRMULA QUÍMICA: KIO3 ANIDRO, GRAU DE PUREZA: PUREZA MÍNIMA DE 99%, CARACTERÍSTICA ADICIONAL: REAGENTE P.A., NÚMERO DE REFERÊNCIA QUÍMICA: CAS 7758-05-6, ENTREGUE EM FRASCO COM 250 G. (UNIDADE G)</t>
  </si>
  <si>
    <t>374023</t>
  </si>
  <si>
    <t>7758-05-6</t>
  </si>
  <si>
    <t>IODATO DE POTÁSSIO P.A.</t>
  </si>
  <si>
    <t>CATMAT -374023- Iodato de potássio, aspecto físico: pó cristalino branco e inodoro, peso molecular: 214 g/mol, fórmula química: KIO3 anidro, pureza mínima de 99%, característica adicional: reagente P.A., número de referência química: CAS 7758-05-6, entregue em frasco com 250 g. Atenção: observar a unidade de medida do SIPAC e colocar múltiplo de 250 g.</t>
  </si>
  <si>
    <t>CATMAT  - 14290 - IODETO DE PRATA, ,ASPECTO FÍSICO PÓ AMARELO, FÓRMULA QUÍMICA AGI  PESO MOLECULAR 234,77 G/MOL, TEOR DE PRATA MÍNIMO 44%, REAGENTE P.A. NÚMERO DE REFERÊNCIA QUÍMICA CAS  7783-96-2. UNIDADE (FRASCO COM 5 G)</t>
  </si>
  <si>
    <t>14290</t>
  </si>
  <si>
    <t xml:space="preserve"> 7783-96-2</t>
  </si>
  <si>
    <t>IODETO DE PRATA P.A. FRASCO COM 5 G</t>
  </si>
  <si>
    <t xml:space="preserve">CATMAT - 14290 - IODETO DE PRATA, ,ASPECTO FÍSICO PÓ AMARELO, FÓRMULA QUÍMICA AGI PESO MOLECULAR 234,77 G/MOL, TEOR DE PRATA MÍNIMO 44%, REAGENTE P.A. NÚMERO DE REFERÊNCIA QUÍMICA CAS 7783-96-2. UNIDADE (FRASCO COM 5 G)
</t>
  </si>
  <si>
    <t>CATMAT -353070- IODETO DE SÓDIO, COMPOSIÇÃO QUÍMICA: NAI, PESO MOLECULAR: 149,89 G/MOL, ASPECTO FÍSICO: PÓ CRISTALINO, BRANCO, INODORO, PUREZA MÍNIMA DE 99,5%, CARACTERÍSTICA ADICIONAL: REAGENTE P.A., NÚMERO DE REFERÊNCIA QUÍMICA: CAS 7681-82-5, ENTREGUE EM FRASCO COM 100 G. ATENÇÃO: OBSERVAR A UNIDADE DE MEDIDA DO SIPAC E COLOCAR MÚLTIPLO DE 100 G.</t>
  </si>
  <si>
    <t>353070</t>
  </si>
  <si>
    <t>7681-82-5</t>
  </si>
  <si>
    <t>IODETO DE SÓDIO P.A.</t>
  </si>
  <si>
    <t>CATMAT -353070- Iodeto de sódio, composição química: NaI, peso molecular: 149,89 g/mol, aspecto físico: pó cristalino, branco, inodoro, pureza mínima de 99,5%, característica adicional: reagente P.A., número de referência química: CAS 7681-82-5, entregue em frasco com 100 g. Atenção: observar a unidade de medida do SIPAC e colocar múltiplo de 100 g.</t>
  </si>
  <si>
    <t>CATMAT - 353038 - IODO, ASPECTO FÍSICO: CRISTAL PRETO AZULADO, DE BRILHO METÁLICO, PESO MOLECULAR: 253,81 G,MOL, COMPOSIÇÃO QUÍMICA: I2, TEOR DE PUREZA: PUREZA MÍNIMA DE 99,8%, CARACTERÍSTICA ADICIONAL: RESSUBLIMADO, REAGENTE P.A. ACS, NÚMERO DE REFERÊNCIA QUÍMICA: CAS 7553-56-2, ENTREGUE EM FRASCO COM 100 G.</t>
  </si>
  <si>
    <t>353038</t>
  </si>
  <si>
    <t>7553-56-2</t>
  </si>
  <si>
    <t>IODO METÁLICO P.A. ACS</t>
  </si>
  <si>
    <t>CATMAT -381869- Iodo aspecto físico: cristal preto azulado, de brilho metálico , peso molecular: 253,81 g/mol, composição química: I2 , pureza mínima de 99,5%, característica adicional: purificado por ressublimação, número de referência química: CAS 7553-56-2. entregue em frasco de 100 g. Atenção: observar a unidade de medida do SIPAC e colocar múltiplo de 100 g.</t>
  </si>
  <si>
    <t>IODOFÓRMIO, ASPECTO FÍSICO PÓ OU CRISTAL LUSTROSO AMARELO, ODOR DESAGRADÁVEL, FÓRMULA QUÍMICA CHI3 (TRI-IODOMETANO), PESO MOLECULAR 393,73, GRAU DE PUREZA MÍNIMA DE 99, NÚMERO DE REFERÊNCIA QUÍMICA CAS 75-47-8</t>
  </si>
  <si>
    <t>419258</t>
  </si>
  <si>
    <t>75-47-8</t>
  </si>
  <si>
    <t>IODOFORMIO CAS 75-47-8</t>
  </si>
  <si>
    <t>CATMAT -419258- IODOFÓRMIO, ASPECTO FÍSICO: PÓ OU CRISTAL LUSTROSO AMARELO, ODOR DESAGRADÁVEL, FÓRMULA QUÍMICA: CHI3 (TRI-IODOMETANO), PESO MOLECULAR:393,73 G/MOL, GRAU DE PUREZA: PUREZA MÍNIMA DE 99%, NÚMERO DE REFERÊNCIA QUÍMICA: CAS 75-47-8. FORNECIMENTO EM FRASCO DE 100 G. ATENÇÃO: OBSERVAR A UNIDADE DE MEDIDA DO SIPAC E COLOCAR MÚLTIPLO DE 100 G.</t>
  </si>
  <si>
    <t>IODOPOVIDONA (PVPI), ASPECTO FÍSICO:PÓ AMORFO, MARROM AVERMELHADO, FÓRMULA QUÍMICA:C6H9I2NO, PESO MOLECULAR:364,95 G/MOL, GRAU DE PUREZA:PUREZA MÍNIMA DE 99%, NÚMERO DE REFERÊNCIA QUÍMICA:CAS 25655-41-8</t>
  </si>
  <si>
    <t>375690</t>
  </si>
  <si>
    <t>25655-41-8</t>
  </si>
  <si>
    <t>IODOPOVIDONA 99% CAS 25655-41-8</t>
  </si>
  <si>
    <t>CATMAT -375690- IODOPOVIDONA (PVPI), ASPECTO FÍSICO:PÓ AMORFO, MARROM AVERMELHADO, FÓRMULA QUÍMICA:C6H9I2NO, PESO MOLECULAR:364,95 G/MOL, GRAU DE PUREZA: PUREZA MÍNIMA DE 99%, NÚMERO DE REFERÊNCIA QUÍMICA: CAS 25655-41-8</t>
  </si>
  <si>
    <t>21000000290. SDS - ULTRA PURE SODIUM DODECIL SULFATE. (P.M.288,38 USO EXCLUSIVO PARA PESQUISA.) GRAMA</t>
  </si>
  <si>
    <t>351911</t>
  </si>
  <si>
    <t>151-21-3</t>
  </si>
  <si>
    <t>LAURIL SULFATO DE SÓDIO P.A.</t>
  </si>
  <si>
    <t>CATMAT -351911- LAURILSULFATO DE SÓDIO, ASPECTO FÍSICO PÓ BRANCO OU LEVEMENTE AMARELADO, INODORO, FÓRMULA QUÍMICA C12H25NAO4S, MASSA MOLECULAR 288,38 G/MOL, PUREZA MÍNIMA DE 90%, REAGENTE P.A., NÚMERO DE REFERÊNCIA QUÍMICA: CAS 151-21-3, ENTREGUE EM FRASCO COM 500 G. ATENÇÃO: OBSERVAR A UNIDADE DE MEDIDA DO SIPAC E COLOCAR MÚLTIPLO DE 500 G.</t>
  </si>
  <si>
    <t>CATMAT -327212- CORANTE, TIPO: LUGOL FORTE, ASPECTO FÍSICO: LÍQUIDO, CARACTERÍSTICAS ADICIONAIS: SOLUÇÃO A 5% É COMPOSTA DE IODO A 5% M/V (50 G/L) E IODETO DE POTÁSSIO A 10% M/V (100 G/L). FRASCO COM 500 ML.</t>
  </si>
  <si>
    <t>327212</t>
  </si>
  <si>
    <t>LUGOL FORTE 5 % FRASCO COM 500 ML</t>
  </si>
  <si>
    <t>CATMAT -327212- Corante, tipo: lugol forte, aspecto físico: líquido, características adicionais: solução a 5% é composta de iodo a 5% m/v (50 g/L) e iodeto de potássio a 10% m/v (100 g/L). Frasco com 500 mL.</t>
  </si>
  <si>
    <t>FITA DE MAGNÉSIO 99,5%
ESPECIFICAÇÃO: CATMAT - 398904 - MAGNÉSIO, ASPECTO FÍSICO: EM FITA, FÓRMULA QUÍMICA: MG, PESO MOLECULAR: 24,31 G,MOL, GRAU DE PUREZA: PUREZA MÍNIMA DE 99,5%, CARACTERÍSTICA ADICIONAL: DIMENSÕES 0,2 MM X 3 MM, NÚMERO DE REFERÊNCIA QUÍMICA: CAS 7439-95-4. ENTREGUE EM EMBALAGEM COM 25 G. (UNIDADE G)</t>
  </si>
  <si>
    <t>398904</t>
  </si>
  <si>
    <t>7439-95-4</t>
  </si>
  <si>
    <t>MAGNÉSIO METÁLICO EM FITA</t>
  </si>
  <si>
    <t>CATMAT -398904- Magnésio, aspecto físico: em fita, fórmula química: mg, peso molecular: 24,31 g,mol, grau de pureza: pureza mínima de 99,5%, característica adicional:dimensões 0,2 mm x 3 mm, número de referência química: CAS 7439-95-4, entregue em frasco com 25g. Atenção: observar a unidade de medida do SIPAC e colocar múltiplo de 25g.</t>
  </si>
  <si>
    <t>MAGNÉSIO METÁLICO
ESPECIFICAÇÃO: CATMAT - 374793 - MAGNÉSIO, ASPECTO FÍSICO: RASPAS PRATEADAS, FÓRMULA QUÍMICA: MG, PESO MOLECULAR: 24,31 G,MOL, GRAU DE PUREZA: PUREZA MÍNIMA DE 99,5%, NÚMERO DE REFERÊNCIA QUÍMICA: CAS 7439-95-4, ENTREGUE EM FRASCO COM 25 G. (UNIDADE G)</t>
  </si>
  <si>
    <t>374793</t>
  </si>
  <si>
    <t>MAGNÉSIO METÁLICO EM RASPAS (APARAS) CAS 7439-95-4</t>
  </si>
  <si>
    <t>CATMAT -374793- MAGNÉSIO, ASPECTO FÍSICO: RASPAS PRATEADAS, FÓRMULA QUÍMICA:MG, PESO MOLECULAR:24,31 G/MOL, GRAU DE PUREZA: PUREZA MÍNIMA DE 99%, NÚMERO DE REFERÊNCIA QUÍMICA: CAS 7439-95-4, ENTREGUE EM FRASCO COM 250G. ATENÇÃO: OBSERVAR A UNIDADE DE MEDIDA DO SIPAC E COLOCAR MÚLTIPLO DE 250G.</t>
  </si>
  <si>
    <t>CATMAT -388554- MEIO DE CULTURA, TIPO: CONJUNTO COMPLETO, ADITIVOS: COM REATIVO DE KOVACS, OUTROS COMPONENTES: MEIO EPM, MEIO MILI, ÁGAR CITRATO DE SIMMONS</t>
  </si>
  <si>
    <t>388554</t>
  </si>
  <si>
    <t>MEIO MILI, ÁGAR CITRATO DE SIMMON 500G</t>
  </si>
  <si>
    <t>CATMAT -388554- Meio de cultura, tipo: conjunto completo, aditivos: com reativo de kovacs, outros componentes: meio epm, meio mili, ágar citrato de simmons</t>
  </si>
  <si>
    <t>MOLIBDATO DE AMÔNIO, ASPECTO FÍSICO PÓ CRISTALINO BRANCO A LEVEMENTE AMARELADO, PESO MOLECULAR 1235,86, FÓRMULA QUÍMICA (NH4)6MO7O24·4H2O (HEPTAMOLIBDATO, TETRAHIDRATADO), GRAU DE PUREZA TEOR DE MOO3 81,0 A 83,0%, PUREZA MÍNIMA DE 99,0%, CARACTERÍSTICA ADICIONAL REAGENTE P.A. ACS, NÚMERO DE REFERÊNCIA QUÍMICA CAS 12054-85-2, ENTREGUE EM FRASCO COM 100 G.</t>
  </si>
  <si>
    <t>403993</t>
  </si>
  <si>
    <t>12054-85-2</t>
  </si>
  <si>
    <t>MOLIBDATO DE AMÔNIO (4H2O) P.A. ACS</t>
  </si>
  <si>
    <t>CATMAT -403993- Molibdato de amônio, aspecto físico pó cristalino branco a levemente amarelado, peso molecular 1235,86, fórmula química (NH4)6Mo7O24·4H2O (heptamolibdato, tetrahidratado), grau de pureza teor de MoO3 81,0 a 83,0%, pureza mínima de 99,0%, característica adicional reagente P.A. ACS, número de referência química: CAS 12054-85-2, entregue em frasco com 100 g. Atenção: observar a unidade de medida do SIPAC e colocar múltiplo de 100 g.</t>
  </si>
  <si>
    <t>CATMAT -375801- MOLIBDATO DE SÓDIO, ASPECTO FÍSICO:PÓ BRANCO CRISTALINO, PESO MOLECULAR: 241,95 G/MOL, FÓRMULA QUÍMICA: NA2MOO4·2H2O (DIHIDRATADO), PUREZA MÍNIMA DE 99%, CARACTERISTICA ADICIONAL: REAGENTE P.A., NÚMERO DE REFERÊNCIA QUÍMICA:CAS 10102-40-6. ATENÇÃO: OBSERVAR A UNIDADE DE MEDIDA DO SIPAC E COLOCAR MÚLTIPLO DE 100 G.</t>
  </si>
  <si>
    <t>375801</t>
  </si>
  <si>
    <t>10102-40-6</t>
  </si>
  <si>
    <t>MOLIBDATO DE SÓDIO (2H2O) P.A.</t>
  </si>
  <si>
    <t>CATMAT -375801- Molibdato de sódio, aspecto físico:pó branco cristalino, peso molecular: 241,95 g/mol, fórmula química: Na2MoO4·2H2O (dihidratado), pureza mínima de 99%, caracteristica adicional: reagente P.A., número de referência química:CAS 10102-40-6. Atenção: observar a unidade de medida do SIPAC e colocar múltiplo de 100 g.</t>
  </si>
  <si>
    <t>GLICERILA, PUREZA MÍNIMA DE 90, NÚMERO DE REFERÊNCIA QUÍMICA CAS 31566-31-1</t>
  </si>
  <si>
    <t>442954</t>
  </si>
  <si>
    <t>31566-31-1</t>
  </si>
  <si>
    <t>MONOESTEARATO DE GLICERILA 90% CAS 31566-31-1</t>
  </si>
  <si>
    <t>CATMAT -442954- GLICERILA, ASPECTO FÍSICO: PÓ, FÓRMULA QUÍMICA: C21H4O4 (MONOESTEARATO), PESO MOLECULAR: 358,56 G/MOL, GRAU DE PUREZA: PUREZA MÍNIMA DE 90%, NÚMERO DE REFERÊNCIA QUÍMICA: CAS 31566-31-1, CARACTERÍSTICAS ADICIONAIS: PADRÃO ANALÍTICO DE REFERÊNCIA</t>
  </si>
  <si>
    <t>CATMAT -347885- NAFTALENO, ASPECTO FÍSICO: PARTÍCULAS SÓLIDAS BRANCAS, PESO MOLECULAR: 128,17 G/MOL, FÓRMULA QUÍMICA: C10H8, PARA SÍNTESE (PS), PUREZA MÍNIMA 98,5% CARACTERÍSTICA ADICIONAL: NÚMERO DE REFERÊNCIA QUÍMICA: CAS 91-20-3, ENTREGUE EM FRASCO COM 500 G.</t>
  </si>
  <si>
    <t>347885</t>
  </si>
  <si>
    <t>91-20-3</t>
  </si>
  <si>
    <t>NAFTALENO PARA SÍNTESE</t>
  </si>
  <si>
    <t>CATMAT -347885- Naftaleno, aspecto físico: partículas sólidas brancas, peso molecular: 128,17 g/mol, fórmula química: C10H8, para síntese (PS), pureza mínima 98,5% característica adicional: número de referência química: CAS 91-20-3, entregue em frasco com 500 g. Atenção: observar a unidade de medida do SIPAC e colocar múltiplo de 500 g.</t>
  </si>
  <si>
    <t>CATMAT -14290- NAFTILAMINA, FÓRMULA QUÍMICA: C10H9N -(ALFA-NAFTILAMINA OU 1-NAFTILAMINA), ASPECTO FÍSICO: CRISTAL INCOLOR, ODOR DE AMÔNIA, PESO MOLECULAR: 143,19 G,MOL, GRAU DE PUREZA: PUREZA MÍNIMA DE 99%, NÚMERO DE REFERÊNCIA QUÍMICA: CAS 134-32-7. FORNECIMENTO EM FRASCO COM 100 G.</t>
  </si>
  <si>
    <t>134-32-7</t>
  </si>
  <si>
    <t>NAFTILAMINA 1 (ALFA) P.A.</t>
  </si>
  <si>
    <t>CATMAT -359532- Naftilamina, fórmula química: C10H9N -(alfa-naftilamina ou 1-naftilamina), aspecto físico: cristal incolor, odor de amônia, peso molecular: 143,19 g/mol, pureza mínima de 99%, reagente P.A., número de referência química: CAS 134-32-7, fornecimento em frasco de 100 g. Atenção: observar a unidade de medida do SIPAC e colocar múltiplo de 100 g.</t>
  </si>
  <si>
    <t>NINHIDRINA PA ACS (GUARDAR EM GELADEIRA) EMBALAGEM DE 10GR</t>
  </si>
  <si>
    <t>111111</t>
  </si>
  <si>
    <t>485-47-2</t>
  </si>
  <si>
    <t>NINHIDRINA P.A. ACS</t>
  </si>
  <si>
    <t>CATMAT -356830- Ninhidrina aspecto físico: pó cristalino branco à levemente amarelado, fórmula química: C9H6O4, peso molecular: 178,14 g/mol, pureza mínima de 99% característica adicional: reagente P.A. ACS, número de referência química: CAS 485-47-2, armazenamento deve ser armazenada em refrigeração, o transporte do produto deve ser realizado em embalagem com isolamento térmico, contendo gelo ou gelo seco, para manter a refrigeração, entregue em Frasco de 25 g. Atenção: observar a unidade de medida do SIPAC e colocar múltiplo de 25 g.</t>
  </si>
  <si>
    <t>CATMAT -374389- NITRATO DE ALUMÍNIO - ASPECTO FÍSICO: CRISTAIS BRANCOS PESO MOLECULAR: 375,13 G/MOL FÓRMULA QUÍMICA: AL(NO3)3·9H2O (NONAHIDRATADO) GRAU DE PUREZA: PUREZA MÍNIMA DE 98,5% CARACTERÍSTICA ADICIONAL: REAGENTE P.A ACS NÚMERO DE REFERÊNCIA QUÍMICA: CAS 7784-27-2. FORNECIMENTO EM FRASCO DE 500 G. ATENÇÃO: OBSERVAR A UNIDADE DE MEDIDA DO SIPAC E COLOCAR MÚLTIPLO DE 500 G.</t>
  </si>
  <si>
    <t>374389</t>
  </si>
  <si>
    <t>VALOR PESQUISADO EM FRASCOS DE 500G, PORÉM ACABEI NÃO DIVIDINDO O VALOR POR 500 NO BNACO DE PREÇOS</t>
  </si>
  <si>
    <t>7784-27-2</t>
  </si>
  <si>
    <t>NITRATO DE ALUMÍNIO (9H2O) PA ACS</t>
  </si>
  <si>
    <t>CATMAT -374389- NITRATO DE ALUMÍNIO - ASPECTO FÍSICO: CRISTAIS BRANCOS PESO MOLECULAR: 375,13 G/MOL FÓRMULA QUÍMICA: AL(NO3)3·9H2O (NONAHIDRATADO) GRAU DE PUREZA: PUREZA MÍNIMA DE 98% CARACTERÍSTICA ADICIONAL: REAGENTE P.A ACS NÚMERO DE REFERÊNCIA QUÍMICA: CAS 7784-27-2. Fornecimento em frasco de 500 g. Atenção: observar a unidade de medida do SIPAC e colocar múltiplo de 500 g.</t>
  </si>
  <si>
    <t>CATMAT -358297- NITRATO DE AMÔNIO, PESO MOLECULAR 80,04 G/MOL, ASPECTO FÍSICO PÓ FINO, CRISTALINO. ESBRANQUIÇADO, FÓRMULA QUÍMICA NH4NO3, GRAU DE PUREZA PUREZA MÍNIMA DE 95%, CARACTERÍSTICA ADICIONAL REAGENTE P.A., NÚMERO DE REFERÊNCIA QUÍMICA CAS 6484-52-2. ENTREGUE EM FRASCO COM 500 G. ATENÇÃO: OBSERVAR A UNIDADE DE MEDIDA DO SIPAC E COLOCAR MÚLTIPLO DE 500 G.</t>
  </si>
  <si>
    <t>358297</t>
  </si>
  <si>
    <t>6484-52-2</t>
  </si>
  <si>
    <r>
      <rPr>
        <rFont val="Arial"/>
      </rPr>
      <t xml:space="preserve">não tem cotações fácil e é controlado pelo exercíto achei um de 850,00 </t>
    </r>
    <r>
      <rPr>
        <rFont val="Arial"/>
        <color rgb="FF1155CC"/>
        <u/>
      </rPr>
      <t>https://www.orbitallab.com.br/nitrato-de-amonio-pa-acs-(-produto-controlado-pelo-ministerio-do-exercito)-1842</t>
    </r>
  </si>
  <si>
    <t>NITRATO DE AMÔNIO P.A.</t>
  </si>
  <si>
    <t>CATMAT -358297- nitrato de amônio, peso molecular 80,04 g/mol, aspecto físico pó fino, cristalino. esbranquiçado, fórmula química NH4NO3, grau de pureza pureza mínima de 95%, característica adicional reagente P.A., número de referência química CAS 6484-52-2. Entregue em frasco com 500 g.</t>
  </si>
  <si>
    <t>CATMAT 359009 - NITRATO DE CÁLCIO. ASPECTO FÍSICO: CRISTAL BRANCO, INODORO, HIGROSCÓPICO. FÓRMULA QUÍMICA: CA(NO3)2.4H2O (TETRAHIDRATADO). MASSA MOLECULAR: 236,15 G/MOL. GRAU DE PUREZA: PUREZA MÍNIMA DE 99%. CARACTERÍSTICA ADICIONAL: REAGENTE P.A. NÚMERO DE REFERÊNCIA QUÍMICA: CAS 13477-34-4. ENTREGUE EM FRASCO COM 500 G. ATENÇÃO: OBSERVAR A UNIDADE DE MEDIDA DO SIPAC E COLOCAR MÚLTIPLO DE 500 G.</t>
  </si>
  <si>
    <t>359009</t>
  </si>
  <si>
    <t>13477-34-4</t>
  </si>
  <si>
    <t>NITRATO DE CÁLCIO (4H2O) P.A.</t>
  </si>
  <si>
    <t>CATMAT 359009 - NITRATO DE CÁLCIO. ASPECTO FÍSICO: CRISTAL BRANCO, INODORO, HIGROSCÓPICO. FÓRMULA QUÍMICA: CA(NO3)2.4H2O (TETRAHIDRATADO). MASSA MOLECULAR: 236,15 G/MOL. GRAU DE PUREZA: PUREZA MÍNIMA DE 99%. CARACTERÍSTICA ADICIONAL: REAGENTE P.A. NÚMERO DE REFERÊNCIA QUÍMICA: CAS 13477-34-4. Entregue em frasco com 500 g. Atenção: observar a unidade de medida do SIPAC e colocar múltiplo de 500 g.</t>
  </si>
  <si>
    <t>NITRATO DE COBALTO
ASPECTO FÍSICO: PÓ
FÓRMULA QUÍMICA: CO(NO3)2.6H2O (COBALTO II) - HEXAHIDRATADO
PESO MOLECULAR: 291,03 G/MOL
GRAU DE PUREZA: PUREZA MÍNIMA DE 98%
NÚMERO DE REFERÊNCIA QUÍMICA: CAS 10026-22-9
CARACTERÍSTICAS ADICIONAIS: REAGENTE ACS
EMBALAGEM 500 G</t>
  </si>
  <si>
    <t>436135</t>
  </si>
  <si>
    <t>10026-22-9</t>
  </si>
  <si>
    <t>NITRATO DE COBALTO OSO (II) 6H2O P.A.</t>
  </si>
  <si>
    <t>CATMAT -359008- NITRATO DE COBALTO, ASPECTO FÍSICO: PÓ VERMELHO CRISTALINO, LEVE ODOR DE ÁCIDO NÍTRICO, FÓRMULA QUÍMICA: CO(NO3)2.6H2O (COBALTO II) - HEXAHIDRATADO, PESO MOLECULAR: 291,03 G/MOL, GRAU DE PUREZA: PUREZA MÍNIMA DE 98%, CARACTERÍSTICA ADICIONAL: REAGENTE P.A., NÚMERO DE REFERÊNCIA QUÍMICA: CAS 10026-22-9. ENTREGUE EM FRASCO COM 100 G. ATENÇÃO: OBSERVAR A UNIDADE DE MEDIDA DO SIPAC E COLOCAR MÚLTIPLO DE 100 G.</t>
  </si>
  <si>
    <t>CATMAT -358984- NITRATO DE FERRO, ASPECTO FÍSICO CRISTAIS INCOLORES A VIOLETA PÁLIDO, HIGROSCÓPICOS, PESO MOLECULAR 404,00, COMPOSIÇÃO QUÍMICA FE(NO3)3.9H2O (FERRO III NONAHIDRATADO), GRAU DE PUREZA PUREZA MÍNIMA DE 98%, CARACTERÍSTICA ADICIONAL REAGENTE P.A., NÚMERO DE REFERÊNCIA QUÍMICA CAS 7782-61-8, ENTREGUE EM FRASCO COM 250 G. (UNIDADE G)</t>
  </si>
  <si>
    <t>358984</t>
  </si>
  <si>
    <t>7782-61-8</t>
  </si>
  <si>
    <t>NITRATO DE FERRO III ICO (9H2O) P.A.</t>
  </si>
  <si>
    <t>CATMAT -358984- Nitrato de ferro, aspecto físico cristais incolores a violeta pálido, higroscópicos, peso molecular 404,00 g/mol, composição química Fe(NO3)3.9H2O (ferro III nona-hidratado), pureza mínima de 98%, característica adicional reagente P.A., número de referência química: CAS 7782-61-8, entregue em frasco com 250 g. Atenção: observar a unidade de medida do SIPAC e colocar múltiplo de 250 g.</t>
  </si>
  <si>
    <t>CATMAT -358986- NITRATO DE MAGNÉSIO, ASPECTO FÍSICO CRISTAL BRANCO, INODORO, HIGROSCÓPICO, FÓRMULA QUÍMICA MG(NO3)2.6H2O (HEXA-HIDRATADO), PESO MOLECULAR 256,41 G/MOL, PUREZA MÍNIMA DE 98%, CARACTERÍSTICA ADICIONAL REAGENTE P.A., NÚMERO DE REFERÊNCIA QUÍMICA CAS 13446-18-9. FRASCO COM 500 G.</t>
  </si>
  <si>
    <t>358986</t>
  </si>
  <si>
    <t>13446-18-9</t>
  </si>
  <si>
    <t>NITRATO DE MAGNÉSIO (6H2O) P.A.</t>
  </si>
  <si>
    <t>CATMAT -358986- Nitrato de magnésio, aspecto físico cristal branco, inodoro, higroscópico, fórmula química Mg(NO3)2.6H2O (hexa-hidratado), peso molecular 256,41 g/mol, pureza mínima de 98%, característica adicional reagente P.A., número de referência química CAS 13446-18-9, entregue em frasco com 500 g. Atenção: observar a unidade de medida do SIPAC e colocar múltiplo de 500 g.</t>
  </si>
  <si>
    <t>NITRATO DE MERCÚRIO
ASPECTO FÍSICO: PÓ CRISTALINO, BRANCO A LEVEMENTE AMARELADO
FÓRMULA QUÍMICA: HG2(NO3)2.2H2O (NITRATO MERCUROSO DIHIDRATADO)
PESO MOLECULAR: 561,22 G/MOL
GRAU DE PUREZA: PUREZA MÍNIMA DE 98%
EMBALAGEM 25 G
CARACTERÍSTICA ADICIONAL: REAGENTE P.A.
NÚMERO DE REFERÊNCIA QUÍMICA: CAS 7782-86-7</t>
  </si>
  <si>
    <t>357907</t>
  </si>
  <si>
    <t>7782-86-7</t>
  </si>
  <si>
    <t>NITRATO DE MERCURIO(II) MONOHIDRATADO P.A. CAS 7783-34-8</t>
  </si>
  <si>
    <t>CATMAT -354240- NITRATO DE MERCÚRIO, ASPECTO FÍSICO:PÓ CRISTALINO, INCOLOR A ESBRANQUIÇADO, FÓRMULA QUÍMICA: HG(NO3)2.H2O (NITRATO MERCÚRICO MONOHIDRATADO), PESO MOLECULAR: 342,59 G/MOL, GRAU DE PUREZA: PUREZA MÍNIMA DE 98%, CARACTERÍSTICA ADICIONAL:REAGENTE P.A., NÚMERO DE REFERÊNCIA QUÍMICA: CAS 7783-34-8 ENTREGUE EM FRASCO COM 100 G. ATENÇÃO: OBSERVAR A UNIDADE DE MEDIDA DO SIPAC E COLOCAR MÚLTIPLO DE 100 G.</t>
  </si>
  <si>
    <t>CATMAT -357897- NITRATO DE POTÁSSIO, ASPECTO FÍSICO: CRISTAL BRANCO, INODORO, PESO MOLECULAR: 101,11 G/MOL, FÓRMULA QUÍMICA: KNO3, PUREZA MÍNIMA DE 99,8%, NÚMERO DE REFERÊNCIA QUÍMICA: CAS 7757-79-1, CARACTERÍSTICA ADICIONAL REAGENTE P.A., ENTREGUE EM FRASCO COM 500 G. ATENÇÃO: OBSERVAR A UNIDADE DE MEDIDA DO SIPAC E COLOCAR MÚLTIPLO DE 500 G.</t>
  </si>
  <si>
    <t>357897</t>
  </si>
  <si>
    <t>7757-79-1</t>
  </si>
  <si>
    <t>NITRATO DE POTÁSSIO P.A.</t>
  </si>
  <si>
    <t>CATMAT -357897- Nitrato de potássio, aspecto físico: cristal branco, inodoro, peso molecular: 101,11 g/mol, fórmula química: KNO3, pureza mínima de 99,8%, número de referência química: CAS 7757-79-1, característica adicional reagente P.A., entregue em frasco com 500 g. Atenção: observar a unidade de medida do SIPAC e colocar múltiplo de 500 g.</t>
  </si>
  <si>
    <t>CATMAT -412728- NITRATO DE PRATA, ASPECTO FÍSICO CRISTAL INCOLOR, TRANSPARENTE, INODORO, FÓRMULA QUÍMICA AGNO3, PESO MOLECULAR 169,87 G/MOL, PUREZA MÍNIMA DE 99,5%, CARACTERÍSTICA ADICIONAL REAGENTE P.A. ACS, NÚMERO DE REFERÊNCIA QUÍMICA CAS 7761-88-8, ENTREGUE EM FRASCO COM 25 G. ATENÇÃO: OBSERVAR A UNIDADE DE MEDIDA DO SIPAC E COLOCAR MÚLTIPLO DE 25 G.</t>
  </si>
  <si>
    <t>412728</t>
  </si>
  <si>
    <t>7761-88-8</t>
  </si>
  <si>
    <t>NITRATO DE PRATA P.A. ACS</t>
  </si>
  <si>
    <t>CATMAT -412728- Nitrato de prata, aspecto físico cristal incolor, transparente, inodoro, fórmula química AgNO3, peso molecular 169,87 g/mol, pureza mínima de 99%, característica adicional reagente P.A. ACS, número de referência química CAS 7761-88-8, entregue em frasco com 25 g. Atenção: observar a unidade de medida do SIPAC e colocar múltiplo de 25 g.</t>
  </si>
  <si>
    <t>CATMAT -358988- NITRATO DE SÓDIO, ASPECTO FÍSICO: CRISTAL BRANCO, INODORO, HIGROSCÓPICO, FÓRMULA QUÍMICA: NANO3, PESO MOLECULAR: 84,99 G,MOL, GRAU DE PUREZA: PUREZA MÍNIMA DE 99%, CARACTERÍSTICA ADICIONAL: REAGENTE P.A., NÚMERO DE REFERÊNCIA QUÍMICA: CAS 7631-99-4, ENTREGUE EM FRASCO COM 500 G.</t>
  </si>
  <si>
    <t>358988</t>
  </si>
  <si>
    <t>7631-99-4</t>
  </si>
  <si>
    <t>NITRATO DE SÓDIO P.A.</t>
  </si>
  <si>
    <t>CATMAT -358988- Nitrato de sódio, aspecto físico: cristal branco, inodoro, higroscópico, fórmula química: NANO3, peso molecular: 84,99 g/mol, pureza mínima de 98%, característica adicional: reagente P.A., número de referência química: CAS 7631-99-4, entregue em frasco com 500 g. Atenção: observar a unidade de medida do SIPAC e colocar múltiplo de 500 g.</t>
  </si>
  <si>
    <t>CATMAT -420021- NITRATO DE ZINCO, ASPECTO FÍSICO: CRISTAL INCOLOR A ESBRANQUIÇADO, LEVE ODOR NÍTRICO, FÓRMULA QUÍMICA: ZN(NO3)2.6H2O (HEXA-HIDRATADO), PESO MOLECULAR: 297,49 G/MOL, PUREZA MÍNIMA DE 99%, CARACTERÍSTICA ADICIONAL: REAGENTE P.A., NÚMERO DE REFERÊNCIA QUÍMICA: CAS 10196-18-6, ENTREGUE EM FRASCO COM 500 G, ATENÇÃO: OBSERVAR A UNIDADE DE MEDIDA DO SIPAC E COLOCAR MÚLTIPLO DE 500 G.</t>
  </si>
  <si>
    <t>420021</t>
  </si>
  <si>
    <t>10196-18-6</t>
  </si>
  <si>
    <t>NITRATO DE ZINCO P.A. (6H2O)</t>
  </si>
  <si>
    <t>CATMAT -420021- Nitrato de zinco, aspecto físico: cristal incolor a esbranquiçado, leve odor nítrico, fórmula química: Zn(NO3)2.6H2O (hexa-hidratado), peso molecular: 297,49 g/mol, pureza mínima de 99%, característica adicional: reagente P.A., número de referência química: CAS 10196-18-6, entregue em frasco com 500 g, Atenção: observar a unidade de medida do SIPAC e colocar múltiplo de 500 g.</t>
  </si>
  <si>
    <t>OXALATO DE SÓDIO P.A. -
ESPECIFICAÇÃO: CATMAT -400844- OXALATO DE SÓDIO, ASPECTO FÍSICO FINOS CRISTAIS BRANCOS, INODOROS, FÓRMULA QUÍMICA NA2C2O4, MASSA MOLECULAR 134,01, GRAU DE PUREZA PUREZA MÍNIMA DE 99%, CARACTERÍSTICA ADICIONAL REAGENTE P.A., NÚMERO DE REFERÊNCIA QUÍMICA CAS 62-76-0. ENTREGUE EM FRASCO COM 500 G. (UNIDADE G)</t>
  </si>
  <si>
    <t>400844</t>
  </si>
  <si>
    <t>62-76-0</t>
  </si>
  <si>
    <t>OXALATO DE SÓDIO P.A.</t>
  </si>
  <si>
    <t>CATMAT -400844- Oxalato de sódio, aspecto físico cristais finos brancos, inodoros, fórmula química Na2C2O4, massa molecular 134,01 g/mol, pureza mínima de 98%, característica adicional reagente P.A., número de referência química CAS 62-76-0. entregue em frasco com 500 g. Atenção: observar a unidade de medida do SIPAC e colocar múltiplo de 500 g.</t>
  </si>
  <si>
    <t>CATMAT -412804- ÓXIDO DE ALUMÍNIO, ASPECTO FÍSICO: PÓ OU GRÂNULOS BRANCOS, INODORO, FÓRMULA QUÍMICA: AL2O3, PESO MOLECULAR: 101,96 G/MOL, PUREZA MÍNIMA 99%, REAGENTE, P.A. NÚMERO DE REFERÊNCIA QUÍMICA: CAS 1344-28-1, ENTREGUE EM FRASCO DE 500 G. ATENÇÃO: OBSERVAR A UNIDADE DE MEDIDA DO SIPAC E COLOCAR MÚLTIPLO DE 500 G.</t>
  </si>
  <si>
    <t>412804</t>
  </si>
  <si>
    <t>1344-28-1</t>
  </si>
  <si>
    <t>ÓXIDO DE ALUMÍNIO (ALUMINA) P.A.</t>
  </si>
  <si>
    <t>CATMAT -412804- Óxido de alumínio, aspecto físico: pó ou grânulos brancos, inodoro, fórmula química: Al2O3, peso molecular: 101,96 g/mol, pureza mínima 98%, reagente, P.A. número de referência química: CAS 1344-28-1, entregue em frasco de 500 g. Atenção: observar a unidade de medida do SIPAC e colocar múltiplo de 500 g.</t>
  </si>
  <si>
    <t>ÓXIDO DE CÁLCIO P.A.
ESPECIFICAÇÃO: CATMAT -348679- ÓXIDO DE CÁLCIO, ASPECTO FÍSICO PÓ BRANCO OU LEVEMENTE AMARELADO, INODORO, PESO MOLECULAR 56,08 G/MOL, FÓRMULA QUÍMICA CAO, GRAU DE PUREZA PUREZA MÍNIMA DE 95%, CARACTERÍSTICA ADICIONAL REAGENTE P.A., NÚMERO DE REFERÊNCIA QUÍMICA CAS 1305-78-8. ENTREGUE EM FRASCO COM 500 G.</t>
  </si>
  <si>
    <t>348679</t>
  </si>
  <si>
    <t>Só encontrei duas cotações externas. A que estav no banco de preços o sistema colocoiu observação de que estava mais alta qu e as outras</t>
  </si>
  <si>
    <t>1305-78-8</t>
  </si>
  <si>
    <t>ÓXIDO DE CÁLCIO P.A.</t>
  </si>
  <si>
    <t>CATMAT -348679- Óxido de cálcio, aspecto físico pó branco ou levemente amarelado, inodoro, peso molecular 56,08 g/mol, fórmula química CaO, pureza mínima de 95%, característica adicional reagente P.A., número de referência química: CAS 1305-78-8. Entregue em frasco com 500 g. Atenção: observar a unidade de medida do SIPAC e colocar múltiplo de 500 g.</t>
  </si>
  <si>
    <t>ÓXIDO DE COBRE, ASPECTO FÍSICO PÓ PRETO, FÓRMULA QUÍMICA CUO, PESO MOLECULAR 79,55, GRAU DE PUREZA PUREZA MÍNIMA DE 99,99%, NÚMERO DE REFERÊNCIA QUÍMICA CAS 1317-38-0. EMBALAGEM 500 G</t>
  </si>
  <si>
    <t>437110</t>
  </si>
  <si>
    <t>1317-38-0</t>
  </si>
  <si>
    <t>ÓXIDO DE COBRE II ICO P.A.</t>
  </si>
  <si>
    <t>CATMAT -486260- Óxido de cobre, aspecto físico:em fio, fórmula química: CuO, peso molecular: 79,55 g/mol, pureza mínima de 99%, número de referência química: CAS 1317-38-0. Atenção: observar a unidade de medida do SIPAC e colocar múltiplo de 500 g.</t>
  </si>
  <si>
    <t>ÓXIDO DE ESTANHO IV (DIÓXIDO DE ESTANHO)
ESPECIFICAÇÃO: ÓXIDO DE ESTANHO, ASPECTO FÍSICO: PÓ BRANCO, LEVEMENTE ACINZENTADO, INODORO, FÓRMULA QUÍMICA: SNO2 (ÓXIDO ESTÂNICO - IV), PESO MOLECULAR: 150,71 G,MOL, GRAU DE PUREZA: PUREZA MÍNIMA DE 99,8%, NÚMERO DE REFERÊNCIA QUÍMICA: CAS 18282-10-5 (UNIDADE G)</t>
  </si>
  <si>
    <t>376193</t>
  </si>
  <si>
    <t>18282-10-5</t>
  </si>
  <si>
    <t>ÓXIDO DE ESTANHO IV (DIÓXIDO DE ESTANHO)</t>
  </si>
  <si>
    <t>CATMAT -376193- Óxido de estanho, aspecto físico: pó branco, levemente acinzentado, inodoro, fórmula química: SnO2 (óxido estânico - IV), peso molecular: 150,71 g/mol, pureza mínima de 99,8%, número de referência química: CAS 18282-10-5. Atenção: observar a unidade de medida do SIPAC e colocar múltiplo de 100 g.</t>
  </si>
  <si>
    <t>ÓXIDO DE FERRO III P.A.
ESPECIFICAÇÃO: CATMAT -451537- ÓXIDO DE FERRO, ASPECTO FÍSICO: PÓ, FÓRMULA QUÍMICA: FE2O3 (III), PESO MOLECULAR: 159,69 G,MOL, GRAU DE PUREZA: PUREZA MÍNIMA DE 97%, CARACTERÍSTICA ADICIONAL: REAGENTE P.A., NÚMERO DE REFERÊNCIA QUÍMICA: CAS 1309-37-1, ENTREGUE EM FRASCO COM 100 G. (UNIDADE G)</t>
  </si>
  <si>
    <t>451537</t>
  </si>
  <si>
    <t>1309-37-1</t>
  </si>
  <si>
    <t>ÓXIDO DE FERRO III (ICO) P.A.</t>
  </si>
  <si>
    <t>CATMAT -451537- Óxido de ferro, aspecto físico: pó, fórmula química: FE2O3 (III), peso molecular: 159,69 g/mol, pureza mínima de 97%, característica adicional: reagente P.A., número de referência química: CAS 1309-37-1, entregue em frasco com 100 g. Atenção: observar a unidade de medida do SIPAC e colocar múltiplo de 100 g.</t>
  </si>
  <si>
    <t>CATMAT -347546- ÓXIDO DE MANGANÊS, ASPECTO FÍSICO: PÓ MARROM ESCURO, FÓRMULA QUÍMICA: MNO2, PESO MOLECULAR: 86,94 G,MOL, GRAU DE PUREZA: PUREZA MÍNIMA DE 90%, CARACTERÍSTICA ADICIONAL: REAGENTE P.A., NÚMERO DE REFERÊNCIA QUÍMICA: CAS 1313-13-9. ATENÇÃO: OBSERVAR A UNIDADE DE MEDIDA DO SIPAC E COLOCAR MÚLTIPLO DE 500 G.</t>
  </si>
  <si>
    <t>347546</t>
  </si>
  <si>
    <t>1313-13-9</t>
  </si>
  <si>
    <t>ÓXIDO DE MANGANÊS IV P.A.</t>
  </si>
  <si>
    <t>CATMAT -347546- ÓXIDO DE MANGANÊS, ASPECTO FÍSICO: PÓ MARROM ESCURO, FÓRMULA QUÍMICA: MNO2, PESO MOLECULAR: 86,94 G,MOL, GRAU DE PUREZA: PUREZA MÍNIMA DE 90%, CARACTERÍSTICA ADICIONAL: REAGENTE P.A., NÚMERO DE REFERÊNCIA QUÍMICA: CAS 1313-13-9. Atenção: observar a unidade de medida do SIPAC e colocar múltiplo de 500 g.</t>
  </si>
  <si>
    <t>CATMAT - 381702 - ÓXIDO DE SELÊNIO, ASPECTO FÍSICO: PÓ CRISTALINO BRANCO BRILHANTE, FÓRMULA MOLECULAR: SEO2, MASSA MOLAR: 110,96 G/MOL, GRAU DE PUREZA: PUREZA MÍNIMA DE 99,99%, NÚMERO DE REFERÊNCIA QUÍMICA: CAS 7446-08-4. ENTREGUE EM FRASCOS DE 25 G.</t>
  </si>
  <si>
    <t>381702</t>
  </si>
  <si>
    <t>7446-08-4</t>
  </si>
  <si>
    <t>OXIDO DE SELENIO(IV) P.A.</t>
  </si>
  <si>
    <t>CATMAT -381702- ÓXIDO DE SELÊNIO, ASPECTO FÍSICO: PÓ CRISTALINO BRANCO BRILHANTE, FÓRMULA MOLECULAR: SEO2, MASSA MOLAR: 110,96 G/MOL, GRAU DE PUREZA: PUREZA MÍNIMA DE 98%, REAGENTE P.A., NÚMERO DE REFERÊNCIA QUÍMICA: CAS 7446-08-4. Entregue em frasco com 10. Atenção: observar a unidade de medida do SIPAC e colocar múltiplo de 10 g.</t>
  </si>
  <si>
    <t>MARCADOR DE PESO MOLECULAR PARA DNA, 1KB. POSSÍVEL VISUALIZAÇÃO EM GÉIS DE AGAROSE CORADOS COM BROMETO DE ETÍDEO OU SYBR SAFE.</t>
  </si>
  <si>
    <t>322678</t>
  </si>
  <si>
    <t>PADRÃO PESO MOLECULAR 1KB FRASCO 500 UL</t>
  </si>
  <si>
    <t>CATMAT -322678- MARCADOR DE PESO MOLECULAR PARA DNA, 1KB. POSSÍVEL VISUALIZAÇÃO EM GÉIS DE AGAROSE CORADOS COM BROMETO DE ETÍDEO OU SYBR SAFE"</t>
  </si>
  <si>
    <t>CATMAT -433226- ENZIMA, TIPO: PANCREATINA, ASPECTO FÍSICO: PÓ LIOFILIZADO, CARACTERÍSTICAS ADICIONAIS: DE PÂNCREAS PORCINO, PUREZA MÍNIMA: MÍNIMO DE 95%G, FRASCO COM 500G.</t>
  </si>
  <si>
    <t>433226</t>
  </si>
  <si>
    <t>8049-47-6</t>
  </si>
  <si>
    <t>PANCREATINA P.A. 500 G</t>
  </si>
  <si>
    <t>CATMAT -433226- Enzima, tipo: pancreatina, aspecto físico: pó liofilizado, características adicionais: de pâncreas porcino, frasco com 500g.</t>
  </si>
  <si>
    <t>PARAFINA HISTOLÓGICA, ASPECTO FÍSICO SÓLIDA, BRANCA, PONTO FUSÃO 58 A 62, APRESENTAÇÃO EM PASTILHA.</t>
  </si>
  <si>
    <t>464232</t>
  </si>
  <si>
    <t>8002-74-2</t>
  </si>
  <si>
    <t>PARAFINA HISTOLÓGICA SÓLIDA 58 A 62 EM LENTILHAS</t>
  </si>
  <si>
    <t>CATMAT -464232- PARAFINA, ASPECTO FÍSICO HISTOLÓGICA, SÓLIDA, BRANCA, PONTO FUSÃO 58 A 62, APRESENTAÇÃO EM LENTILHAS, CAS 8002-74-2.</t>
  </si>
  <si>
    <t>QUILOGRAMAS</t>
  </si>
  <si>
    <t>CATMAT - 393126 - PEPTONA BACTERIOLÓGICA, SUPLEMENTO PARA MEIO DE CULTURA, ASPECTO FÍSICO: PÓ. ENTREGUE EM FRASCOS DE 500 G.</t>
  </si>
  <si>
    <t>393126</t>
  </si>
  <si>
    <t>PEPTONA BACTERIOLÓGICA FRASCO 500G</t>
  </si>
  <si>
    <t>CATMAT -393126- Suplemento Para Meio De Cultura Tipo: Peptona Bacteriológica , Aspecto Físico: Pó. Frasco 500 g</t>
  </si>
  <si>
    <t>PERMANGANATO DE POTÁSSIO P.A. ACS
ESPECIFICAÇÃO: CATMAT -380907- PERMANGANATO DE POTÁSSIO, ASPECTO FÍSICO PÓ CRISTALINO MARROM VIOLÁCEO, INODORO, FÓRMULA QUÍMICA KMNO4, PESO MOLECULAR 158,03, GRAU DE PUREZA PUREZA MÍNIMA DE 99%, CARACTERÍSTICA ADICIONAL REAGENTE P.A. ACS, NÚMERO DE REFERÊNCIA QUÍMICA CAS 7722-64-7, ENTREGUE EM FRASCO COM 500 G. (UNIDADE KG)</t>
  </si>
  <si>
    <t>380907</t>
  </si>
  <si>
    <t>7722-64-7</t>
  </si>
  <si>
    <t>PERMANGANATO DE POTÁSSIO P.A. ACS</t>
  </si>
  <si>
    <t>CATMAT -380907- Permanganato de potássio, aspecto físico pó cristalino marrom violáceo, inodoro, fórmula química KMnO4, peso molecular 158,03 g/mol, pureza mínima de 99%, característica adicional reagente P.A. ACS, número de referência química CAS 7722-64-7. Entregue em frasco com 500g. Atenção: observar a unidade de medida do SIPAC e colocar múltiplo de 500 g.</t>
  </si>
  <si>
    <t>PERÓXIDO DE HIDROGÊNIO 35% P.A.
ESPECIFICAÇÃO: CATMAT -412697- PERÓXIDO DE HIDROGÊNIO, ASPECTO FÍSICO: LÍQUIDO INCOLOR, INSTÁVEL, CORROSIVO, COMPOSIÇÃO BÁSICA: H202, PESO MOLECULAR: 34,01 G,MOL, PUREZA MÍNIMA: TEOR DE 35%, CARACTERÍSTICA ADICIONAL: REAGENTE P.A., NÚMERO DE REFERÊNCIA QUÍMICA: CAS 7722-84-1</t>
  </si>
  <si>
    <t>412697</t>
  </si>
  <si>
    <t>7722-84-1</t>
  </si>
  <si>
    <t>PERÓXIDO DE HIDROGÊNIO 35% P.A. 130 VOLUMES</t>
  </si>
  <si>
    <t>CATMAT -412697- Peróxido de hidrogênio, aspecto físico: líquido incolor, instável, corrosivo, composição básica: H202, peso molecular: 34,01 g/mol, teor de 35%, característica adicional: reagente P.A., número de referência química: CAS 7722-84-1.</t>
  </si>
  <si>
    <t>CATMAT -412698- PERÓXIDO DE HIDROGÊNIO, ASPECTO FÍSICO: LÍQUIDO INCOLOR, INSTÁVEL, CORROSIVO, COMPOSIÇÃO BÁSICA: H202, PESO MOLECULAR: 34,01 G,MOL, PUREZA MÍNIMA: TEOR MÍNIMO DE 50%, CARACTERÍSTICA ADICIONAL: REAGENTE P.A., NÚMERO DE REFERÊNCIA QUÍMICA: CAS 7722-84-1</t>
  </si>
  <si>
    <t>412698</t>
  </si>
  <si>
    <t>PERÓXIDO DE HIDROGÊNIO 50% (200 VOLUMES) P.A.</t>
  </si>
  <si>
    <t>CATMAT -412698- Peróxido de hidrogênio, aspecto físico: líquido incolor, instável, corrosivo, composição básica: H202, peso molecular: 34,01 g/mol, teor mínimo de 50%, característica adicional: reagente P.A., número de referência química: CAS 7722-84-1. Entregue em frasco de vidro ambar.</t>
  </si>
  <si>
    <t>POLIETILENOGLICOL (MACROGOL), ASPE
CTO FÍSICO: FLOCOS OU PÓ BRANCO A QUASE BRANCO, CEROSO, PESO MOLECULAR: EM TORNO DE 1.500 G,MOL (PEG 1.500), FÓRMULA QUÍMICA: H(OCH2CH2)NOH, NÚMERO DE REFERÊNCIA QUÍMICA: CAS 25322-68-3</t>
  </si>
  <si>
    <t>416786</t>
  </si>
  <si>
    <t>25322-68-3</t>
  </si>
  <si>
    <t>POLIETILENOGLICOL 6000 P.A.</t>
  </si>
  <si>
    <t>CATMAT -416785- Polietilenoglicol (macrogol), aspecto físico: flocos cerosos brancos a quase brancos, odor fraco, peso molecular: em torno de 6.000 g/mol (PEG 6.000), fórmula química: OH(C2H4O)nH, número de referência química: CAS 25322-68-3, P.A., entregue em frasco com 500 g. Atenção: observar a unidade de medida do SIPAC e colocar múltiplo de 500 g.</t>
  </si>
  <si>
    <t>CATMAT -354392- NEGRO DE ERIOCROMO T, PESO MOLECULAR: 461,38 G,MOL, ASPECTO FÍSICO: PÓ ESCURO, PRETO MARROM, INODORO, FÓRMULA QUÍMICA: C20H12N3O7SNA, CARACTERÍSTICA ADICIONAL: REAGENTE P.A., NÚMERO DE REFERÊNCIA QUÍMICA: CAS 1787-61-7, ENTREGUE EM FRASCO COM 25 G.</t>
  </si>
  <si>
    <t>354392</t>
  </si>
  <si>
    <t>1787-61-7</t>
  </si>
  <si>
    <t>PRETO DE ERIOCROMO T P.A.</t>
  </si>
  <si>
    <t>CATMAT -354392- Negro de eriocromo t, peso molecular: 461,38 g/mol, aspecto físico: pó escuro, preto marrom, inodoro, fórmula química: C20H12N3O7SNa, característica adicional: reagente P.A., número de referência química: CAS 1787-61-7, entregue em frasco com 25 g. Atenção: observar a unidade de medida do SIPAC e colocar múltiplo de 25 g.</t>
  </si>
  <si>
    <t>21000000324- PROLINA, FÓRMULA QUÍMICA: C5H9NO2
(L-PROLINA), ASPECTO FÍSICO: PÓ BRANCO, PESO MOLECULAR: 115,13 G/MOL, PUREZA MÍNIMA DE 99%, CARACTERÍSTICA ADICIONAL: REAGENTE P.A., NÚMERO DE REFERÊNCIA QUÍMICA: CAS 147-85-3, ENTREGUE EM FRASCO DE 25 G. ATENÇÃO: OBSERVAR A UNIDADE DE MEDIDA DO SIPAC E COLOCAR MÚLTIPLO DE 25 G.</t>
  </si>
  <si>
    <t>412705</t>
  </si>
  <si>
    <t>147-85-3</t>
  </si>
  <si>
    <t>PROLINA L P.A.</t>
  </si>
  <si>
    <t>CATMAT -412705- Prolina, fórmula química: C5H9NO2 (L-prolina), aspecto físico: pó branco, peso molecular: 115,13 g/mol, pureza mínima de 98,5%, característica adicional: reagente P.A., número de referência química: CAS 147-85-3, entregue em Frasco de 25 g. Atenção: observar a unidade de medida do SIPAC e colocar múltiplo de 25 g.</t>
  </si>
  <si>
    <t>CATMAT -338662- REAGENTE BRADFORD CORANTE, TIPO: REAGENTE DE BRADFORD, ASPECTO FÍSICO: LÍQUIDO; FRASCO COM 500 ML.</t>
  </si>
  <si>
    <t>338662</t>
  </si>
  <si>
    <t>REAGENTE BRADFORD FRASCO 500 ML</t>
  </si>
  <si>
    <t>CATMAT -338662- Reagente Bradford Corante, tipo: reagente de Bradford, aspecto físico: líquido; FRASCO com 500 mL.</t>
  </si>
  <si>
    <t>"REAGENTE PARA DIAGNÓSTICO CLÍNICO 5
CARACTERÍSTICAS ADICIONAIS: SOLUÇÃO PARA FIXAÇÃO DE LÂMINA
COMPOSIÇÃO BÁSICA: SOLUÇÃO DE BOUIN"</t>
  </si>
  <si>
    <t>372437</t>
  </si>
  <si>
    <t>REATIVO FIXADOR DE BOUIN</t>
  </si>
  <si>
    <t>CATMAT -372437- Reagente para diagnóstico clínico 5, características adicionais: solução para fixação de lâmina, composição básica: solução de Bouin, frasco 1000 mL.</t>
  </si>
  <si>
    <t>CATMAT -412156- REAGENTE ANALÍTICO 4, TIPO: REATIVO DE FOLIN CIOCALTEAU, ASPECTO FÍSICO: SOLUÇÃO AQUOSA, CONCENTRAÇÃO 2 MOL/L, FRASCO 500 ML.</t>
  </si>
  <si>
    <t>412156</t>
  </si>
  <si>
    <t>REATIVO FOLIN CIOCALTEAU 2M 500ML</t>
  </si>
  <si>
    <t>CATMAT -412156- Reagente analítico 4, tipo: reativo de Folin Ciocalteau, aspecto físico: solução aquosa, concentração 2 mol/L, frasco 500 mL.</t>
  </si>
  <si>
    <t>CATMAT -302856- RNASEZAP - AGENTE DE LIMPEZA PARA REMOÇÃO DE RNASES DE OBJETOS DE VIDRO, SUPERFÍCIES PLÁSTICAS, BANCADAS E PIPETAS. ARMAZENAMENTO EM TEMPERATURA AMBIENTE. (FRASCO COM 500ML)</t>
  </si>
  <si>
    <t>302856</t>
  </si>
  <si>
    <t>RNASEZAP 500 ML</t>
  </si>
  <si>
    <t>CATMAT -374972- RODAMINA B, ASPECTO FÍSICO CRISTAL VERDE OU PÓ VERMELHO VIOLÁCEO, FÓRMULA QUÍMICA C28H31N2O3CL (TETRAETIL-RODAMINA), PESO MOLECULAR 479,02 G/MOL, REAGENTE P.A., NÚMERO DE REFERÊNCIA QUÍMICA CAS 81-88-9, ENTREGUE EM FRASCO COM 100 G.</t>
  </si>
  <si>
    <t>374972</t>
  </si>
  <si>
    <t>81-88-9</t>
  </si>
  <si>
    <t>RODAMINA B P.A. CI 45170</t>
  </si>
  <si>
    <t xml:space="preserve">CATMAT -374972- Rodamina b, aspecto físico cristal verde ou pó vermelho violáceo, fórmula química C28H31N2O3Cl (tetraetil-rodamina), peso molecular 479,02 g/mol, reagente P.A., CI 45170 25G número de referência química CAS 81-88-9, entregue em frasco com 100 g. Atenção: observar a unidade de medida do SIPAC e colocar múltiplo de 100 g.
</t>
  </si>
  <si>
    <t>SACAROSE, COMPOSIÇÃO QUÍMICA C12H22O11, PESO MOLECULAR 342,29, ASPECTO FÍSICO PÓ BRANCO CRISTALINO, INODORO, GRAU DE PUREZA MÍNIMA DE 99,5, CARACTERÍSTICA ADICIONAL REAGENTE P/ HPLC, NÚMERO DE REFERÊNCIA QUÍMICA CAS 57-50-1                R$ 0,06        1000</t>
  </si>
  <si>
    <t>374747</t>
  </si>
  <si>
    <t>57-50-1</t>
  </si>
  <si>
    <t>SACAROSE HPLC 99,5%</t>
  </si>
  <si>
    <t>CATMAT -374747- SACAROSE, COMPOSIÇÃO QUÍMICA:C12H22O11, PESO MOLECULAR:342,29 G/MOL, ASPECTO FÍSICO:PÓ BRANCO CRISTALINO, INODORO, GRAU DE PUREZA:PUREZA MÍNIMA DE 99,5%, CARACTERÍSTICA ADICIONAL:REAGENTE P/ HPLC, NÚMERO DE REFERÊNCIA QUÍMICA:CAS 57-50-1. ENTREGUE EM FRASCOS DE 250 G. ATENÇÃO: OBSERVAR A UNIDADE DE MEDIDA DO SIPAC E COLOCAR MÚLTIPLO DE 250 G.</t>
  </si>
  <si>
    <t>CATMAT -374748- SACAROSE ULTRAPURA (ULTRAPURE SUCROSE). (P.M. 342.30- QUILO / PUREZA:&gt;=99.9% / PARA USO EM PESQUISA. TEMPERATURA DE ESTOCAGEM 15 A 30 ºC.). FRASCO COM 5 QUILOS.</t>
  </si>
  <si>
    <t>374748</t>
  </si>
  <si>
    <t>SACAROSE ISENTA DE DNASE, RNASE, PROTEASES E FOSFATASES</t>
  </si>
  <si>
    <t>CATMAT -374748- Sacarose, composição química C12H22O11, peso molecular 342,30 g/mol, aspecto físico pó branco cristalino, inodoro, pureza mínima de 99%, característica adicional isenta de dnase, rnase, proteases e fosfatases, número de referência química: CAS 57-50-1. entregue em frascos de 500 g. Atenção: observar a unidade de medida do SIPAC e colocar múltiplo de 500 g.</t>
  </si>
  <si>
    <t>CATMAT -374748- SACAROSE, COMPOSIÇÃO QUÍMICA C12H22O11, PESO MOLECULAR 342,29 G/MOL, ASPECTO FÍSICO PÓ BRANCO CRISTALINO, INODORO, GRAU DE PUREZA PUREZA MÍNIMA DE 99%, CARACTERÍSTICA ADICIONAL ISENTA DE DNASE, RNASE, PROTEASES E FOSFATASES, NÚMERO DE REFERÊNCIA QUÍMICA CAS 57-50-1</t>
  </si>
  <si>
    <t>SACAROSE P.A.</t>
  </si>
  <si>
    <t>CATMAT -419368- Sacarose, composição química C12H22O11, peso molecular 342,29 g/mol, aspecto físico pó branco cristalino, inodoro, reagente P.A. característica adicional padrão de referência analítico, número de referência química CAS 57-50-1.</t>
  </si>
  <si>
    <t>CATMAT -374752- SAFRANINA, COMPOSIÇÃO QUÍMICA C20H19CLN4, ASPECTO FÍSICO PÓ VERMELHO PARDO, INODORO, PESO MOLECULAR 350,85, ABSORBÂNCIA MÁXIMA 530-535 NM, ÍNDICE INTERNACIONAL DE CLORANTE CI 50240. ENTREGUE EM FRASCO COM 25 G. ATENÇÃO: COTAÇÃO NO SIPAC EM GRAMAS. VALOR AQUI JÁ CALCULADO PARA O FRASCO.</t>
  </si>
  <si>
    <t>374752</t>
  </si>
  <si>
    <t>477-73-6</t>
  </si>
  <si>
    <t>SAFRANINA (CI 50240)</t>
  </si>
  <si>
    <t>CATMAT -374752- Safranina, composição química C20H19ClN4, aspecto físico pó vermelho pardo, inodoro, peso molecular 350,85, absorbância máxima 530-535 nm, índice internacional de clorante CI 50240, pureza mínima de 95%, CAS: 477-73-6. Entregue em frasco com 25 g. Atenção: observar a unidade de medida do SIPAC e colocar múltiplo de 25 g.</t>
  </si>
  <si>
    <t>CATMAT -356968- SELENITO DE SÓDIO, ASPECTO FÍSICO: PÓ GERALMENTE BRANCO, PESO MOLECULAR: 172,94 G/MOL, FÓRMULA QUÍMICA: NA2SEO3, PUREZA MÍNIMA DE 98%, CARACTERÍSTICA ADICIONAL: REAGENTE P.A., NÚMERO DE REFERÊNCIA QUÍMICA: CAS 10102-18-8, ENTREGUE EM FRASCO COM 100 G. ATENÇÃO: OBSERVAR A UNIDADE DE MEDIDA DO SIPAC E COLOCAR MÚLTIPLO DE 100 G.</t>
  </si>
  <si>
    <t>356968</t>
  </si>
  <si>
    <t>10102-18-8</t>
  </si>
  <si>
    <t>SELENITO DE SÓDIO ANIDRO P.A.</t>
  </si>
  <si>
    <t>CATMAT -356968- Selenito de sódio, aspecto físico: pó geralmente branco, peso molecular: 172,94 g/mol, fórmula química: Na2SeO3, pureza mínima de 98%, característica adicional: reagente P.A., número de referência química: CAS 10102-18-8, entregue em frasco com 100 g. Atenção: observar a unidade de medida do SIPAC e colocar múltiplo de 100 g.</t>
  </si>
  <si>
    <t>SÍLICA GEL 4 A 8 MM FRASCO COM 500 G
ESPECIFICAÇÃO: CATMAT -317830- SÍLICA GEL, COMPOSIÇÃO: SIO2, COR: AZUL, ASPECTO FÍSICO: GRANULADO, APLICAÇÃO: DESUMIDIFICAR E DESIDRATAR GASES, CARACTERÍSTICAS ADICIONAIS: INDICADOR DE UMIDADE, TAMANHO GRÃO: 4 A 8 MM, FRASCO COM 500 G</t>
  </si>
  <si>
    <t>317830</t>
  </si>
  <si>
    <t>112926-00-8</t>
  </si>
  <si>
    <t>SÍLICA GEL 4 A 8 MM FRASCO COM 500 G</t>
  </si>
  <si>
    <t>CATMAT -317830- Sílica gel, composição: sio2, peso molecular: 60.08 g/moL, cor: azul, aspecto físico: granulado, aplicação: desumidificar e desidratar gases, características adicionais: indicador de umidade, tamanho grão: 4 a 8 mm, P.A. CAS 112926-00-8 Frasco com 500 g</t>
  </si>
  <si>
    <t>CATMAT -415314- SILICATO DE SÓDIO, ASPECTO FÍSICO: GRÂNULOS BRANCOS, COMPOSIÇÃO QUÍMICA: NA2SIO3.9H2O, PESO MOLECULAR: 284,20 G/MOL, PUREZA MÍNIMA DE 98%, NÚMERO DE REFERÊNCIA QUÍMICA: CAS 13517-24-3. ATENÇÃO: OBSERVAR A UNIDADE DE MEDIDA DO SIPAC E COLOCAR MÚLTIPLO DE 100 G.</t>
  </si>
  <si>
    <t>358604</t>
  </si>
  <si>
    <t>13517-24-3</t>
  </si>
  <si>
    <t>SILICATO DE SÓDIO (PURO) ANIDRO</t>
  </si>
  <si>
    <t>CATMAT -348972- Silicato de sódio, aspecto físico: pó, cristais ou grânulos brancos, composição química: Na2SiO3 (anidro), peso molecular: 122,06 g/mol, teor mínimo de 50% de SiO2, número de referência química: CAS 6834-92-0, entregue em frasco com 500 g. Atenção: observar a unidade de medida do SIPAC e colocar múltiplo de 500 g.</t>
  </si>
  <si>
    <t>CATMAT -327373- CORANTE AZUL DE CRESIL BRILHANTE , CARACTERÍSTICAS ADICIONAIS: CI 51010. ENTREGUE EM FRASCO COM 100 ML.</t>
  </si>
  <si>
    <t>327373</t>
  </si>
  <si>
    <t>SOLUÇÃO DE AZUL CRESIL BRILHANTE (CI.51010) FRASCO 100 ML</t>
  </si>
  <si>
    <t>CATMAT -327373- CORANTE Azul De Cresil Brilhante , Características Adicionais: CI 51010. Entregue em frasco com 100 mL</t>
  </si>
  <si>
    <t>SOLUÇÃO PADRÃO DE CONDUTIVIDADE DE 146,9 ΜS/ CM, 250 ML, VALIDADE 12 MESES</t>
  </si>
  <si>
    <t>SOLUÇÃO PADRÃO DE CONDUTIVIDADE DE 146,9 US/ CM FRASCO 250 ML</t>
  </si>
  <si>
    <t>CATMAT -352190- SOLUÇÃO PADRÃO DE CONDUTIVIDADE DE 146,9 uS/ CM, 250 ML, VALIDADE 12 MESES</t>
  </si>
  <si>
    <t>CATMAT 429539 - SOLUÇÃO PADRÃO, TIPO: DE COR, CONCENTRAÇÃO: 100 PPM, CARACTERÍSTICA ADICIONAL: PT-CO, PADRÃO DE COR APHA 10 UC (10 MG PT-CO/L).  FRASCO COM 100 ML.</t>
  </si>
  <si>
    <t>429539</t>
  </si>
  <si>
    <t>SOLUÇÃO PADRÃO DE COR APHA 10 (PLATINA-COBALTO) 500ML</t>
  </si>
  <si>
    <t>CATMAT 429539 - SOLUÇÃO PADRÃO, TIPO: DE COR, CONCENTRAÇÃO: 10 PPM, CARACTERÍSTICA ADICIONAL: PT-CO, PADRÃO DE COR APHA 10 UC (10 MG PT-CO/L). FRASCO COM 500 ML.</t>
  </si>
  <si>
    <t>CATMAT 429540 - SOLUÇÃO PADRÃO, TIPO: DE COR, CONCENTRAÇÃO: 100 PPM, CARACTERÍSTICA ADICIONAL: PT-CO, PADRÃO DE COR APHA 100 UC (100 MG PT-CO/L). FRASCO COM 100 ML.</t>
  </si>
  <si>
    <t>429540</t>
  </si>
  <si>
    <t>SOLUÇÃO PADRÃO DE COR APHA 100 (PLATINA-COBALTO) 500ML</t>
  </si>
  <si>
    <t>CATMAT -429540- SOLUÇÃO PADRÃO, TIPO: DE COR, CONCENTRAÇÃO: 100 PPM, CARACTERÍSTICA ADICIONAL: PT-CO, PADRÃO DE COR APHA 100 UC (100 MG PT-CO/L). FRASCO COM 500 ML.</t>
  </si>
  <si>
    <t>CATMAT 428230 - SOLUÇÃO PADRÃO, TIPO: DE COR, CONCENTRAÇÃO: 500 PPM, CARACTERÍSTICA ADICIONAL: PT-CO, PADRÃO DE COR APHA 500 UC (500 MG PT-CO/L). FRASCO COM 500 ML.</t>
  </si>
  <si>
    <t>428230</t>
  </si>
  <si>
    <t>SOLUÇÃO PADRÃO DE COR APHA 500 (PLATINA-COBALTO) 500ML</t>
  </si>
  <si>
    <t>CATMAT -428230- SOLUÇÃO PADRÃO, TIPO: DE COR, CONCENTRAÇÃO: 500 PPM, CARACTERÍSTICA ADICIONAL: PT-CO, PADRÃO DE COR APHA 500 UC (500 MG PT-CO/L). FRASCO COM 500 ML.</t>
  </si>
  <si>
    <t>CATMAT 352320 - SOLUÇÃO PADRÃO, TIPO: FORMAZINA, CONCENTRAÇÃO: 10 NTU. FRASCO COM 50 ML.</t>
  </si>
  <si>
    <t>352320</t>
  </si>
  <si>
    <t>SOLUÇÃO PADRÃO DE FORMAZINA 10 NTU 50 ML</t>
  </si>
  <si>
    <t>CATMAT -352320- SOLUÇÃO PADRÃO, TIPO: FORMAZINA, CONCENTRAÇÃO: 10 NTU. FRASCO COM 50 ML.</t>
  </si>
  <si>
    <t>CATMAT 404018 - SOLUÇÃO PADRÃO, TIPO: FORMAZINA, CONCENTRAÇÃO: 100 NTU. FRASCO COM 50 ML.</t>
  </si>
  <si>
    <t>404018</t>
  </si>
  <si>
    <t>SOLUÇÃO PADRÃO DE FORMAZINA 100 NTU 50 ML</t>
  </si>
  <si>
    <t>CATMAT -404018- SOLUÇÃO PADRÃO, TIPO: FORMAZINA, CONCENTRAÇÃO: 100 NTU. FRASCO COM 50 ML.</t>
  </si>
  <si>
    <t>CATMAT 429666 - SOLUÇÃO PADRÃO, TIPO: FORMAZINA, CONCENTRAÇÃO: 800 NTU. FRASCO COM 50 ML.</t>
  </si>
  <si>
    <t>429666</t>
  </si>
  <si>
    <t>SOLUÇÃO PADRÃO DE FORMAZINA 800 NTU 50 ML</t>
  </si>
  <si>
    <t>CATMAT -429666- SOLUÇÃO PADRÃO, TIPO: FORMAZINA, CONCENTRAÇÃO: 800 NTU. FRASCO COM 50 ML.</t>
  </si>
  <si>
    <t>SIPAC -21000000682- CATMAT -336362- SOLUÇÃO PADRÃO MULTIELEMENTAR COM 2 ELEMENTOS DE SÓDIO E POTÁSSIO NA CONCENTRAÇÃO DE 100 MG/L ( 100 PPM) PARA FOTÔMETRO DE CHAMA COM CERTIFICADO DE ANALISE. FRASCO 100 ML.</t>
  </si>
  <si>
    <t>336362</t>
  </si>
  <si>
    <t>SOLUÇÃO PADRÃO SÓDIO E POTÁSSIO 100 MG/L FRASCO 100 ML</t>
  </si>
  <si>
    <t xml:space="preserve">CATMAT -336362- Solução padrão multielementar com 2 elementos de sódio e potássio na concentração de 100 mg/l ( 100 ppm) para fotômetro de chama com certificado de analise. Frasco 100 mL. </t>
  </si>
  <si>
    <t>SOLUÇÃO TAMPÃO PH 10 PARA PHMETRO FRASCO COM 500 ML</t>
  </si>
  <si>
    <t>289050</t>
  </si>
  <si>
    <t>SOLUÇÃO TAMPÃO PH 10,0 (BUFFER) FRASCO 500 ML</t>
  </si>
  <si>
    <t>CATMAT -289050- Solução tampão, leitura pH 10, aplicação calibragem de peagômetro. em frasco 500 ml.</t>
  </si>
  <si>
    <t>SOLUÇÃO TAMPÃO PH 3,0 PARA CALIBRAGEM DE PHMETRO FRASCO COM 500 ML</t>
  </si>
  <si>
    <t>289046</t>
  </si>
  <si>
    <t>SOLUÇÃO TAMPÃO PH 3,0 (BUFFER) FRASCO 500 ML</t>
  </si>
  <si>
    <t>CATMAT -289046- Solução tampão, leitura pH 3,0, aplicação calibragem de peagômetro, frasco com 500 mL.</t>
  </si>
  <si>
    <t>CATMAT -461991- SOLUÇÃO TAMPÃO, LEITURA PH 4,0, APLICAÇÃO CALIBRAGEM DE PEAGÔMETRO. FRASCO 500 ML.</t>
  </si>
  <si>
    <t>461991</t>
  </si>
  <si>
    <t>SOLUÇÃO TAMPÃO PH 4,0 (BUFFER) FRASCO 500 ML</t>
  </si>
  <si>
    <t>CATMAT -461991- Solução tampão, leitura pH 4,0, aplicação calibragem de peagômetro. Frasco 500 mL.</t>
  </si>
  <si>
    <t>SOLUÇÃO TAMPÃO, COMPOSIÇÃO: FOSFATO DISSÓDICO E FOSFATO DE POTÁSSIO MONOBÁSICO, POTENCIAL HIDROGENIÔNICO: PH 7,0. FRASCO COM 500 ML.</t>
  </si>
  <si>
    <t>461147</t>
  </si>
  <si>
    <t>SOLUÇÃO TAMPÃO PH 7,0 (BUFFER) FOSFATO DISSÓDICO E FOSFATO DE POTÁSSIO MONOBÁSICO FRASCO 500 ML</t>
  </si>
  <si>
    <t>CATMAT -461147- Solução tampão, composição: fosfato dissódico e fosfato de potássio monobásico, potencial hidrogeniônico: ph 7,0. Frasco com 500 mL.</t>
  </si>
  <si>
    <t>CATMAT -234418- SOLUÇÃO TAMPÃO, LEITURA PH 9,0, APLICAÇÃO CALIBRAGEM DE PEAGÂMETRO. FRASCO COM 500 ML</t>
  </si>
  <si>
    <t>234418</t>
  </si>
  <si>
    <t>SOLUÇÃO TAMPÃO PH 9,0, PARA PEAGÔMETRO FRASCO 500 ML</t>
  </si>
  <si>
    <t>CATMAT -234418- Solução tampão, leitura pH 9,0, aplicação calibragem de peagômetro. Frasco 500 mL.</t>
  </si>
  <si>
    <t>CORANTE, TIPO: SUDAN III, ASPECTO FÍSICO: PÓ, CARACTERÍSTICAS ADICIONAIS: CI 26100 (UNIDADE FRASCO 25 G)</t>
  </si>
  <si>
    <t>407914</t>
  </si>
  <si>
    <t>85-86-9</t>
  </si>
  <si>
    <t>SUDAN III CI 26100 FRASCO 25 G</t>
  </si>
  <si>
    <t>CATMAT -407914- Corante, tipo: sudan III, aspecto físico: pó, fórmula: C22H16N4O, características adicionais: CI 26100, CAS 85-86-9, frasco com 25 g.</t>
  </si>
  <si>
    <t>CATMAT - 374755 DESCRIÇÃO: SULFANILAMIDA, PESO MOLECULAR: 172,21 G,MOL, ASPECTO FÍSICO: PÓ BRANCO, INODORO, FÓRMULA QUÍMICA: C6H8N2O2S, GRAU DE PUREZA: PUREZA MÍNIMA DE 99%, CARACTERÍSTICA ADICIONAL: REAGENTE P.A., NÚMERO DE REFERÊNCIA QUÍMICA: CAS 63-74-1. FORNECIMENTO EM FRASCO DE 100 G.</t>
  </si>
  <si>
    <t>374755</t>
  </si>
  <si>
    <t>63-74-1</t>
  </si>
  <si>
    <t>SULFANILAMIDA P.A.</t>
  </si>
  <si>
    <t>CATMAT - 374755 Descrição: Sulfanilamida, peso molecular: 172,21 g,mol, aspecto físico: pó branco, inodoro, fórmula química: C6H8N2O2S, grau de pureza: pureza mínima de 99%, característica adicional: reagente P.A., número de referência química: CAS 63-74-1. Fornecimento em Frasco de 100 g. Atenção: observar a unidade de medida do SIPAC e colocar múltiplo de 100 g.</t>
  </si>
  <si>
    <t>CATMAT - 359282- SULFATO DE ALUMÍNIO, ASPECTO FÍSICO: CRISTAL INCOLOR, INODORO, FÓRMULA QUÍMICA: AL2(SO4)3.(14-18)H2O (OCTADECA-HIDRATADO), PUREZA MÍNIMA DE 98%, CARACTERÍSTICA ADICIONAL: REAGENTE P.A., FORNECIMENTO EM FRASCO DE 500 G. ATENÇÃO: OBSERVAR A UNIDADE DE MEDIDA DO SIPAC E COLOCAR MÚLTIPLO DE 500 G.</t>
  </si>
  <si>
    <t>359282</t>
  </si>
  <si>
    <t>7784-31-8</t>
  </si>
  <si>
    <t>SULFATO DE ALUMÍNIO (14-18)H2O P.A.</t>
  </si>
  <si>
    <t>CATMAT - 359282- Sulfato de alumínio, aspecto físico: cristal incolor, inodoro, fórmula química: Al2(SO4)3.(14-18)H2O (octadeca-hidratado), pureza mínima de 98%, característica adicional: reagente P.A., Fornecimento em Frasco de 500 g. Atenção: observar a unidade de medida do SIPAC e colocar múltiplo de 500 g.</t>
  </si>
  <si>
    <t>SULFATO DE ALUMÍNIO ANIDRO P.A.
ESPECIFICAÇÃO: SULFATO DE ALUMÍNIO, ASPECTO FÍSICO: CRISTAL INCOLOR, INODORO, FÓRMULA QUÍMICA: AL2(SO4)3 (ANIDRO), PESO MOLECULAR: 342,14 G,MOL, GRAU DE PUREZA: PUREZA MÍNIMA DE 98%, CARACTERÍSTICA ADICIONAL: REAGENTE P.A., NÚMERO DE REFERÊNCIA QUÍMICA: CAS 10043-01-3 (UNIDADE G)</t>
  </si>
  <si>
    <t>428569</t>
  </si>
  <si>
    <t>10043-01-3</t>
  </si>
  <si>
    <t>SULFATO DE ALUMÍNIO ANIDRO P.A.</t>
  </si>
  <si>
    <t>CATMAT -428569- Sulfato de alumínio, aspecto físico: cristal incolor, inodoro, fórmula química: Al2(SO4)3 (anidro), peso molecular: 342,14 g/mol, pureza mínima de 98%, característica adicional: reagente p.a., número de referência química: cas 10043-01-3 , entregue em frasco de 500 g. Atenção: observar a unidade de medida do SIPAC e colocar múltiplo de 500 g.</t>
  </si>
  <si>
    <t>CATMAT - 357797 DESCRIÇÃO: SULFATO DE ALUMÍNIO E POTÁSSIO, COMPOSIÇÃO QUÍMICA: ALK(SO4)2.12H2O (DODECAHIDRATADO), PESO MOLECULAR: 474,39 G,MOL, ASPECTO FÍSICO: CRISTAL BRANCO, INODORO, GRAU DE PUREZA: PUREZA MÍNIMA DE 98%, CARACTERÍSTICA ADICIONAL: REAGENTE P.A., NÚMERO DE REFERÊNCIA QUÍMICA: CAS 7784-24-9 FORNECIMENTO EM FRASCO DE 500 G.</t>
  </si>
  <si>
    <t>357797</t>
  </si>
  <si>
    <t>7784-24-9</t>
  </si>
  <si>
    <t>SULFATO DE ALUMÍNIO E POTÁSSIO 12H2O P.A.</t>
  </si>
  <si>
    <t>CATMAT - 357797 Descrição: Sulfato de alumínio e potássio, composição química: KAL(SO4)2.12H2O (dodecaidratado), peso molecular: 474,39 g/mol, aspecto físico: cristal branco, inodoro,pureza mínima de 98%, característica adicional: reagente P.A., número de referência química: CAS 7784-24-9, fornecimento em Frasco de 500 g. Atenção: observar a unidade de medida do SIPAC e colocar múltiplo de 500 g.</t>
  </si>
  <si>
    <t>SULFATO DE AMÔNIO ANIDRO P.A.
ESPECIFICAÇÃO: CATMAT -452977- SULFATO DE AMÔNIO, COMPOSIÇÃO (NH4)2S04, PESO MOLECULAR 132,14 G/MOL, ASPECTO FÍSICO FINOS CRISTAIS OU GRÂNULOS BRANCOS, ODOR DE AMÔNIA, GRAU DE PUREZA PUREZA MÍNIMA DE 99%, CARACTERÍSTICA ADICIONAL REAGENTE P.A., NÚMERO DE REFERÊNCIA QUÍMICA CAS 7783-20-2. FORNECIMENTO EM FRASCO DE 500 G. (UNIDADE G)</t>
  </si>
  <si>
    <t>452977</t>
  </si>
  <si>
    <t>7783-20-2</t>
  </si>
  <si>
    <t>SULFATO DE AMÔNIO ANIDRO P.A.</t>
  </si>
  <si>
    <t>CATMAT -452977- Sulfato de amônio, composição (NH4)2SO4, peso molecular 132,14 g/mol, aspectos físicos finos cristais ou grânulos brancos, odor de amônia, pureza mínima de 98%, característica adicional reagente P.A., número de referência química CAS 7783-20-2. fornecimento em frasco com 500 g. Atenção: observar a unidade de medida do SIPAC e colocar múltiplo de 500 g.</t>
  </si>
  <si>
    <t>CATMAT -374814 - SULFATO DE CÁLCIO, ASPECTO FÍSICO PÓ GRANULAR BRANCO, INODORO, PESO MOLECULAR 172,17 G/MOL, FÓRMULA QUÍMICA CASO4.2H2O (DI-HIDRATADO), CARACTERÍSTICA ADICIONAL PRECIPITADO, REAGENTE P.A., TEOR DE PUREZA MÍNIMA DE 98%, NÚMERO DE REFERÊNCIA QUÍMICA: CAS 10101-41-4. FORNECIMENTO EM FRASCO DE 500 G. ATENÇÃO: OBSERVAR A UNIDADE DE MEDIDA DO SIPAC E COLOCAR MÚLTIPLO DE 500 G.</t>
  </si>
  <si>
    <t>374814</t>
  </si>
  <si>
    <t>10101-41-4</t>
  </si>
  <si>
    <t>SULFATO DE CÁLCIO (2H2O) P.A.</t>
  </si>
  <si>
    <t>CATMAT -374814 - Sulfato de cálcio, aspecto físico pó granular branco, inodoro, peso molecular 172,17 g/mol, fórmula química CaSO4.2H2O (di-hidratado), característica adicional precipitado, reagente P.A., teor de pureza mínima de 98%, número de referência química: CAS 10101-41-4. Fornecimento em Frasco de 500 g. Atenção: observar a unidade de medida do SIPAC e colocar múltiplo de 500 g.</t>
  </si>
  <si>
    <t>SULFATO DE COBRE II COMPOSIÇÃO QUÍMICA: CUSO4.5H2O, ASPECTO FÍSICO: FINO CRISTAL AZUL, PESO DA MOLÉCULA: 249,68 G/MOL, GRAU DE PUREZA: TEOR MÍNIMO DE 90%, NÚMERO DE REFERÊNCIA QUÍMICA: CAS 7758-99-8. PACOTE COM 1 KG</t>
  </si>
  <si>
    <t>382559</t>
  </si>
  <si>
    <t>7758-99-8</t>
  </si>
  <si>
    <t>SULFATO DE COBRE II ICO (5H2O) P.A.</t>
  </si>
  <si>
    <t>CATMAT -345770- Sulfato de cobre II, composição química CuSO4.5H2O, aspecto físico fino cristal azul, peso da molécula 249,68 g/mol, pureza mínima de 99%, característica adicional reagente P.A., número de referência química CAS 7758-99-8. fornecimento em frasco de 500 g. Atenção: observar a unidade de medida do SIPAC e colocar múltiplo de 500 g.</t>
  </si>
  <si>
    <t>SULFATO DE FERRO II, ASPECTO FÍSICO: PÓ, COMPOSIÇÃO QUÍMICA: FESO4.7H2O (SULFATO DE FERRO II HEPTAHIDRATADO), PESO MOLECULAR: 278,01 G,MOL, GRAU DE PUREZA: PUREZA MÍNIMA DE 99%, CARACTERÍSTICA ADICIONAL: REAGENTE P.A., NÚMERO DE REFERÊNCIA QUÍMICA: CAS 7782-63-0 (UNIDADE FRASCO 500G)</t>
  </si>
  <si>
    <t>437244</t>
  </si>
  <si>
    <t>7782-63-0</t>
  </si>
  <si>
    <t>SULFATO DE FERRO II (OSO) (7H2O) P.A.</t>
  </si>
  <si>
    <t>CATMAT -437244- SULFATO DE FERRO II, ASPECTO FÍSICO: PÓ, COMPOSIÇÃO QUÍMICA: FESO4.7H2O (SULFATO DE FERRO II HEPTAHIDRATADO), PESO MOLECULAR: 278,01 G,MOL, GRAU DE PUREZA: PUREZA MÍNIMA DE 99%, CARACTERÍSTICA ADICIONAL: REAGENTE P.A., NÚMERO DE REFERÊNCIA QUÍMICA: CAS 7782-63-0. Fornecimento em Frasco de 500 g. Atenção: observar a unidade de medida do SIPAC e colocar múltiplo de 500 g.</t>
  </si>
  <si>
    <t>CATMAT -359946- SULFATO DE FERRO II E AMÔNIO (SULFATO FERROSO AMONIACAL), ASPECTO FÍSICO CRISTAIS VERDES, PESO MOLECULAR 392,14, FÓRMULA QUÍMICA FE(NH4)2(SO4)2.6H2O, PUREZA MÍNIMO DE 99 %, CARACTERÍSTICA ADICIONAL REAGENTE P.A., NÚMERO DE REFERÊNCIA QUÍMICA CAS 7783-85-9. FORNECIMENTO EM FRASCO DE 500 G. ATENÇÃO: OBSERVAR A UNIDADE DE MEDIDA DO SIPAC E COLOCAR MÚLTIPLO DE 500.</t>
  </si>
  <si>
    <t>359946</t>
  </si>
  <si>
    <t>7783-85-9</t>
  </si>
  <si>
    <t>SULFATO DE FERRO II (OSO) E AMÔNIA (6H2O) P.A. (SULFATO FERROSO AMONIACAL)</t>
  </si>
  <si>
    <t>CATMAT -359946- Sulfato de ferro II e amônio (sulfato ferroso amoniacal), aspecto físico cristais verdes, peso molecular 392,14, fórmula química Fe(NH4)2(SO4)2.6H2O, pureza mínimo de 99 %, característica adicional reagente P.A., número de referência química CAS 7783-85-9. Fornecimento em frasco de 500 g. Atenção: observar a unidade de medida do SIPAC e colocar múltiplo de 500.</t>
  </si>
  <si>
    <t>SULFATO DE AMÔNIO E FERRO, ASPECTO FÍSICO: PÓ VERDE A AZULADO, FOTOSSENSÍVEL, HIGROSCÓPICO, PESO MOLECULAR: 482,19 G,MOL, FÓRMULA QUÍMICA: NH4FE(SO4)2.12H2O (DODECAHIDRATADO), GRAU DE PUREZA: PUREZA MÍNIMA DE 99%, NÚMERO DE REFERÊNCIA QUÍMICA: CAS 7783-83-7, CARACTERÍSTICAS ADICIONAIS: REAGENTE ACS (UNIDADE FRASCO 500G)</t>
  </si>
  <si>
    <t>436138</t>
  </si>
  <si>
    <t>7783-83-7</t>
  </si>
  <si>
    <t>SULFATO DE FERRO III AMONIACAL 12H2O P.A. CAS 7783-83-7</t>
  </si>
  <si>
    <t>CATMAT -436138- SULFATO DE AMÔNIO E FERRO, ASPECTO FÍSICO:PÓ VERDE A AZULADO, FOTOSSENSÍVEL, HIGROSCÓPICO, PESO MOLECULAR:482,19 G/MOL, FÓRMULA QUÍMICA: NH4FE(SO4)2.12H2O (DODECAHIDRATADO), GRAU DE PUREZA:PUREZA MÍNIMA DE 99%, NÚMERO DE REFERÊNCIA QUÍMICA: CAS 7783-83-7, CARACTERÍSTICAS ADICIONAIS: REAGENTE P.A. ENTREGUE EM FRASCO DE 500 G. ATENÇÃO: OBSERVAR A UNIDADE DE MEDIDA DO SIPAC E COLOCAR MÚLTIPLO DE 500 G.</t>
  </si>
  <si>
    <t xml:space="preserve">CATMAT - 445557 - SULFATO DE MAGNÉSIO HEPTAHIDRATADO, ASPECTO FÍSICO: CRISTAL INCOLOR, BRILHANTE, INODORO, AMARGO, FÓRMULA QUÍMICA: MGSO4.7H2O, MASSA MOLAR: 246,48 G/MOL, TEOR DE PUREZA: PUREZA MÍNIMA DE 98%, CARACTERÍSTICA ADICIONAL: REAGENTE P.A., NÚMERO DE REFERÊNCIA QUÍMICA: CAS 10034-99-8. ENTREGUE EM FRASCOS DE 500 G.
</t>
  </si>
  <si>
    <t>445557</t>
  </si>
  <si>
    <t>10034-99-8</t>
  </si>
  <si>
    <t>SULFATO DE MAGNÉSIO (7H2O) P.A.</t>
  </si>
  <si>
    <t>CATMAT -445557- Sulfato de magnésio, aspecto físico: cristal incolor, brilhante, inodoro, amargo, fórmula química: mgSO4.7H2O, massa molecular: 246,48 g/mol, pureza mínima de 98%, característica adicional: reagente P.A., número de referência química: CAS 10034-99-8, entregue em frasco de 500 g. Atenção: observar a unidade de medida do SIPAC e colocar múltiplo de 500 g.</t>
  </si>
  <si>
    <t>SULFATO DE MAGNESIO ANIDRO P.A.
ESPECIFICAÇÃO: CATMAT -381057- SULFATO DE MAGNÉSIO, ASPECTO FÍSICO: CRISTAL INCOLOR, BRILHANTE, INODORO, AMARGO, FÓRMULA QUÍMICA: MGSO4 ANIDRO, MASSA MOLECULAR: 120,39 G,MOL, TEOR DE PUREZA: PUREZA MÍNIMA DE 98%, CARACTERÍSTICA ADICIONAL: REAGENTE P.A., NÚMERO DE REFERÊNCIA QUÍMICA: CAS 7487-88-9. FORNECIMENTO EM FRASCO DE 1000 G.</t>
  </si>
  <si>
    <t>381057</t>
  </si>
  <si>
    <t>7487-88-9</t>
  </si>
  <si>
    <t>SULFATO DE MAGNESIO ANIDRO P.A.</t>
  </si>
  <si>
    <t>CATMAT -381057- Sulfato de magnésio, aspecto físico: cristal incolor, brilhante, inodoro, amargo, fórmula química: MgSO4 anidro, massa molecular: 120,37 g/mol, pureza mínima de 98%, característica adicional: reagente P.A., número de referência química: CAS 7487-88-9. Fornecimento em Frasco de 1000 g. Atenção: observar a unidade de medida do SIPAC e colocar múltiplo de 1000 g.</t>
  </si>
  <si>
    <t>CATMAT - 382506 - SULFATO DE MANGANÊS II MONOHIDRATADO, MASSA MOLAR: 169,02 G/MOL, ASPECTO FÍSICO: PÓ FINO, ROSA PÁLIDO, HIGROSCÓPICO, FÓRMULA MOLECULAR: MNSO4.H2O (MONOHIDRATADO), GRAU DE PUREZA: PUREZA MÍNIMA DE 98%, CARACTERÍSTICA ADICIONAL: REAGENTE P.A., NÚMERO DE REFERÊNCIA QUÍMICA: CAS 10034-96-5. ENTREGUE EM FRASCOS DE 500 G.</t>
  </si>
  <si>
    <t>382506</t>
  </si>
  <si>
    <t>10034-96-5</t>
  </si>
  <si>
    <t>SULFATO DE MANGANÊS (H2O) P.A.</t>
  </si>
  <si>
    <t>CATMAT -382506- Sulfato de manganês, peso molecular 169,02 g/mol, aspecto físico pó fino, rosa pálido, higroscópico, fórmula química MnSO4.H2O (mono-hidratado) P.A., número de referência química CAS 10034-96-5. fornecimento em frasco de 500 g. Atenção: observar a unidade de medida do SIPAC e colocar múltiplo de 500 g.</t>
  </si>
  <si>
    <t>CATMAT -376981- SULFATO DE MERCÚRIO II, COMPOSIÇÃO QUÍMICA HGSO4, ASPECTO FÍSICO PÓ CRISTALINO, PESO MOLECULAR 296,65, GRAU DE PUREZA MÍNIMO DE 98%, CARACTERÍSTICA ADICIONAL REAGENTE P.A., NÚMERO DE REFERÊNCIA QUÍMICA CAS 7783-35-9. ENTREGUE EM FRASCOS DE 100 G.</t>
  </si>
  <si>
    <t>376981</t>
  </si>
  <si>
    <t>7783-35-9</t>
  </si>
  <si>
    <t>SULFATO DE MERCÚRIO II ICO P.A.</t>
  </si>
  <si>
    <t>CATMAT -376981- sulfato de mercúrio ii, composição química hgso4, aspecto físico pó cristalino, peso molecular 296,65, grau de pureza mínimo de 98%, característica adicional reagente p.a., número de referência química cas 7783-35-9. entregue em frasco de 100 g. Atenção: observar a unidade de medida do SIPAC e colocar múltiplo de 100 g.</t>
  </si>
  <si>
    <t>SULFATO DE POTÁSSIO P.A. ACS
ESPECIFICAÇÃO: CATMAT -357866- SULFATO DE POTÁSSIO, PESO MOLECULAR: 174,26 G,MOL, ASPECTO FÍSICO: CRISTAIS BRANCOS, INODOROS, FÓRMULA QUÍMICA: K2SO4, GRAU DE PUREZA: PUREZA MÍNIMA DE 99%, CARACTERÍSTICA ADICIONAL: REAGENTE P.A. ACS, NÚMERO DE REFERÊNCIA QUÍMICA: CAS 7778-80-5</t>
  </si>
  <si>
    <t>357866</t>
  </si>
  <si>
    <t>7778-80-5</t>
  </si>
  <si>
    <t>SULFATO DE POTÁSSIO P.A. ACS</t>
  </si>
  <si>
    <t>CATMAT -357866- Sulfato de potássio, peso molecular: 174,26 g/mol, aspecto físico: cristais brancos, inodoros, fórmula química: K2SO4, pureza mínima de 99%, característica adicional: reagente P.A. ACS, número de referência química: CAS 7778-80-5</t>
  </si>
  <si>
    <t xml:space="preserve">SULFATO DE PRATA, ASPECTO FÍSICO: CRISTAL BRANCO, INODORO, MASSA MOLAR: 311,83 G/MOL, FÓRMULA QUÍMICA: AG2SO4, GRAU DE PUREZA: PUREZA MÍNIMA DE 98%, CARACTERÍSTICA ADICIONAL: REAGENTE P.A., NÚMERO DE REFERÊNCIA QUÍMICA: CAS 10294-26-5.
</t>
  </si>
  <si>
    <t>359287</t>
  </si>
  <si>
    <t>10294-26-5</t>
  </si>
  <si>
    <t>SULFATO DE PRATA P.A.</t>
  </si>
  <si>
    <t>CATMAT -359287- Sulfato de prata, aspecto físico: cristal branco, inodoro, peso molecular: 311,83 g/mol, composição química: Ag2SO4, pureza mínima de 98%, característica adicional: reagente P.A., número de referência química: CAS 10294-26-5. Entregue em frascos com 25 g. Atenção: observar a unidade de medida do SIPAC e colocar múltiplo de 25 g.</t>
  </si>
  <si>
    <t>CATMAT -352843- SULFATO DE SÓDIO, ASPECTO FÍSICO FINOS GRÂNULOS BRANCOS CRISTALINOS, INODOROS, PESO MOLECULAR 142,04, FÓRMULA QUÍMICA NA2.SO4 ANIDRO, GRAU DE PUREZA PUREZA MÍNIMA DE 99%, CARACTERÍSTICA ADICIONAL REAGENTE P.A., NÚMERO DE REFERÊNCIA QUÍMICA CAS 7757-82-6. ENTREGUE EM FRASCOS DE 1000 G.</t>
  </si>
  <si>
    <t>352843</t>
  </si>
  <si>
    <t>7757-82-6</t>
  </si>
  <si>
    <t>SULFATO DE SÓDIO ANIDRO P.A.</t>
  </si>
  <si>
    <t>CATMAT -352843- Sulfato de sódio, aspectos físicos finos grânulos brancos cristalinos, inodoros, peso molecular 142,04 g/mol, fórmula química Na2SO4 anidro, pureza mínima de 99%, característica adicional reagente P.A., número de referência química CAS 7757-82-6. Entregue em frascos de 1000. Atenção: observar a unidade de medida do SIPAC e colocar múltiplo de 1000 g.</t>
  </si>
  <si>
    <t>SULFETO DE AMÔNIO -SULFETO DE AMÔNIO, ASPECTO FÍSICO: CRISTAL INCOLOR, TIPO MICA, ODOR PODRE, PESO MOLECULAR: 68,15 G,MOL, FÓRMULA QUÍMICA: (NH4)2.S, GRAU DE PUREZA: PUREZA MÍNIMA DE 99,8%, NÚMERO DE REFERÊNCIA QUÍMICA: CAS 12135-76-1. FRASCO COM 1 KG</t>
  </si>
  <si>
    <t>360411</t>
  </si>
  <si>
    <t>12135-76-1</t>
  </si>
  <si>
    <t>SULFETO DE AMÔNIO SATURADO</t>
  </si>
  <si>
    <t>CATMAT -360413- Sulfeto De Amônio Aspecto Físico: Líquido Levemente Amarelado, De Odor Podre , Peso Molecular: 68,15 G/MOL, Fórmula Química: (NH4)2.S , Número De Referência Química: CAS 12135-76-1. Entregue em frasco de vidro ambar.</t>
  </si>
  <si>
    <t>SULFETO DE SÓDIO 98%
ESPECIFICAÇÃO: SULFETO DE SÓDIO, ASPECTO FÍSICO: CRISTAL OU FLOCO,BRANCO À AMARELADO, ODOR PODRE, PESO MOLECULAR: 240,18 G,MOL, FÓRMULA QUÍMICA: NA2S.9H2O (NONAHIDRATADO), GRAU DE PUREZA: PUREZA MÍNIMA DE 98%, CARACTERÍSTICA ADICIONAL: REAGENTE P.A., NÚMERO DE REFERÊNCIA QUÍMICA: CAS 1313-84-4</t>
  </si>
  <si>
    <t>382558</t>
  </si>
  <si>
    <t>1313-84-4</t>
  </si>
  <si>
    <t>SULFETO DE SÓDIO (9H2O) P.A.</t>
  </si>
  <si>
    <t>CATMAT -382558- Sulfeto de sódio, aspecto físico: cristal ou floco, branco a amarelado, odor podre, peso molecular: 240,18 g/mol, fórmula química: Na2S.9H2O (nona-hidratado), pureza mínima de 98%, característica adicional: reagente P.A., número de referência química: CAS 1313-84-4. Entregue em frasco de 100 g. Atenção: observar a unidade de medida do SIPAC e colocar múltiplo de 100 g.</t>
  </si>
  <si>
    <t>SULFITO DE SÓDIO 98% P.A.
ESPECIFICAÇÃO: CATMAT - 360465- SULFITO DE SÓDIO, ASPECTO FÍSICO PÓ CRISTALINO OU GRANULADO BRANCO, FÓRMULA QUÍMICA NA2SO3 (ANIDRO), PESO MOLECULAR 126,04 G/MOL, GRAU DE PUREZA PUREZA MÍNIMA DE 98%, CARACTERÍSTICA ADICIONAL REAGENTE P.A., NÚMERO DE REFERÊNCIA QUÍMICA CAS 7757-83-7. ENTREGUE EM FRASCOS DE 500 G.</t>
  </si>
  <si>
    <t>360465</t>
  </si>
  <si>
    <t>7757-83-7</t>
  </si>
  <si>
    <t>SULFITO DE SÓDIO ANIDRO P.A.</t>
  </si>
  <si>
    <t>CATMAT -360465- Sulfito de sódio, aspecto físico pó cristalino ou granulado branco, fórmula química Na2SO3 (anidro), peso molecular 126,04 g/mol, pureza mínima de 98%, característica adicional reagente P.A., número de referência química CAS 7757-83-7. Entregue em frascos de 500 g. Atenção: observar a unidade de medida do SIPAC e colocar múltiplo de 500 g.</t>
  </si>
  <si>
    <t>ENZIMA, TIPO:TAQ DNA POLIMERASE RECOMBINANTE, ASPECTO FÍSICO:LÍQUIDO, CONCENTRAÇÃO:5.000 UI/ML, COMPONENTES ADICIONAIS:TAMPÃO REAÇÃO 10X COM MGCL2. FRASCO 0,5 ML</t>
  </si>
  <si>
    <t>328507</t>
  </si>
  <si>
    <t>TAQ DNA POLIMERASE 500U 0,5 ML</t>
  </si>
  <si>
    <t>CATMAT -328507- ENZIMA, TIPO:TAQ DNA POLIMERASE RECOMBINANTE, ASPECTO FÍSICO:LÍQUIDO, CONCENTRAÇÃO:5.000 UI/ML, COMPONENTES ADICIONAIS:TAMPÃO REAÇÃO 10X COM MGCL2. FRASCO 0,5 ML</t>
  </si>
  <si>
    <t>TARTARATO DE POTÁSSIO
ASPECTO FÍSICO: PÓ BRANCO, CRISTALINO, INODORO
FÓRMULA QUÍMICA: K2C4H4O6.1/2H2O
PESO MOLECULAR: 235,28 G/MOL
GRAU DE PUREZA: PUREZA MÍNIMA DE 99%
CARACTERÍSTICA ADICIONAL: REAGENTE
NÚMERO DE REFERÊNCIA QUÍMICA: CAS 6100-19-2
EMBALAGEM 500 G</t>
  </si>
  <si>
    <t>348687</t>
  </si>
  <si>
    <t>6100-19-2</t>
  </si>
  <si>
    <t xml:space="preserve">TARTARATO DE POTASSIO BIBASICO SEMIHIDRATADO 99% CAS 6100-19-2 </t>
  </si>
  <si>
    <t>CATMAT -348687- TARTARATO DE POTÁSSIO, ASPECTO FÍSICO:PÓ BRANCO, CRISTALINO, INODORO, FÓRMULA QUÍMICA: K2C4H4O6.1/2H2O, PESO MOLECULAR: 235,28 G/MOL, GRAU DE PUREZA: PUREZA MÍNIMA DE 99%, CARACTERÍSTICA ADICIONAL: REAGENTE, NÚMERO DE REFERÊNCIA QUÍMICA: CAS 6100-19-2. ENTREGUE EM FRASCO COM 500 G. ATENÇÃO: OBSERVAR A UNIDADE DE MEDIDA DO SIPAC E COLOCAR MÚLTIPLO DE 500 G.</t>
  </si>
  <si>
    <t>TARTARATO DE SÓDIO E POTÁSSIO
PESO MOLECULAR: 282,22 G/MOL
ASPECTO FÍSICO: PÓ BRANCO OU CRISTAL INCOLOR, INODORO
FÓRMULA QUÍMICA: NAKC4H4O6.4H2O
GRAU DE PUREZA: PUREZA MÍNIMA DE 99%
NÚMERO DE REFERÊNCIA QUÍMICA: CAS 6381-59-5
EMBALAGEM 1 KG</t>
  </si>
  <si>
    <t>412378</t>
  </si>
  <si>
    <t>6381-59-5</t>
  </si>
  <si>
    <t>TARTARATO DE SÓDIO E POTÁSSIO (4H2O) P.A.</t>
  </si>
  <si>
    <t>CATMAT - 348685- Tartarato de sódio e potássio, peso molecular: 282,22 g/mol, aspecto físico: pó branco ou cristal incolor, inodoro, fórmula química: NaKC4H4O6.4H2O, pureza mínima de 98%, característica adicional: reagente P.A., número de referência química: CAS 6381-59-5. Entregue em frascos de 500 g. Atenção: observar a unidade de medida do SIPAC e colocar múltiplo de 500 g.</t>
  </si>
  <si>
    <t>BORATO DE SÓDIO, ASPECTO FÍSICO PÓ CRISTALINO BRANCO, INODORO, FÓRMULA QUÍMICA NA2B4O7.10H2O (DECAHIDRATADO), PESO MOLECULAR 381,37, GRAU DE PUREZA MÍNIMA DE 99,5%, CARACTERÍSTICA ADICIONAL REAGENTE ACS, NÚMERO DE REFERÊNCIA QUÍMICA CAS 1303-96-4. FRASCO DE 1KG</t>
  </si>
  <si>
    <t>362527</t>
  </si>
  <si>
    <t>1303-96-4</t>
  </si>
  <si>
    <t>TETRABORATO DE SÓDIO (10H2O) P.A. ACS BORAX</t>
  </si>
  <si>
    <t>CATMAT -366478- Tetraborato de sódio, peso molecular: 381,37 g/mol, aspecto físico: pó branco, cristalino, inodoro, fórmula química: Na2B4O7.10H2O (deca-hidratado), pureza mínima de 99,5%, característica adicional: reagente P.A. ACS, número de referência química: CAS 1303-96-4. Entregue em frascos de 500 g. Atenção: observar a unidade de medida do SIPAC e colocar múltiplo de 500 g.</t>
  </si>
  <si>
    <t>TETRABORATO DE SÓDIO 99,5%
ESPECIFICAÇÃO: TETRABORATO DE SÓDIO, PESO MOLECULAR: 210,22 G,MOL, ASPECTO FÍSICO: PÓ BRANCO, CRISTALINO, INODORO, FÓRMULA QUÍMICA: NA2B4O7 ANIDRO, TEOR DE PUREZA: PUREZA MÍNIMA DE 99,5%, CARACTERÍSTICA ADICIONAL: REAGENTE P.A., NÚMERO DE REFERÊNCIA QUÍMICA: CAS 1330-43-4
EMBALAGEM 500 G</t>
  </si>
  <si>
    <t>366480</t>
  </si>
  <si>
    <t>1330-43-4</t>
  </si>
  <si>
    <r>
      <rPr>
        <rFont val="Arial"/>
        <color rgb="FF1155CC"/>
        <u/>
      </rPr>
      <t xml:space="preserve">TETRABORATO DE SÓDIO ANIDRO P.A. (BÓRAX) </t>
    </r>
    <r>
      <rPr>
        <rFont val="Arial"/>
      </rPr>
      <t xml:space="preserve">       </t>
    </r>
  </si>
  <si>
    <t xml:space="preserve">CATMAT -366480- Tetraborato de sódio, peso molecular: 210,22 g/mol, aspecto físico: pó branco, cristalino, inodoro, fórmula química: Na2B4O7 anidro, pureza mínima de 99,5%, característica adicional: reagente P.A., número de referência química: CAS 1330-43-4, entregue em frasco de 500 g. Atenção: observar a unidade de medida do SIPAC e colocar múltiplo de 500 g.
</t>
  </si>
  <si>
    <t>TETRACLORETO DE CARBONO P.A.
ESPECIFICAÇÃO: CATMAT -374920- TETRACLORETO DE CARBONO, ASPECTO FÍSICO LÍQUIDO LÍMPIDO,INCOLOR,CHEIRO DOCE CARACTERÍSTICO, PESO MOLECULAR 153,82, FÓRMULA QUÍMICA CCL4, GRAU DE PUREZA PUREZA MÍNIMA DE 99,5%, CARACTERÍSTICA ADICIONAL REAGENTE P.A., NÚMERO DE REFERÊNCIA QUÍMICA CAS 56-23-5. ENTREGUE EM FRASCOS DE 1 L.</t>
  </si>
  <si>
    <t>374920</t>
  </si>
  <si>
    <t>56-23-5</t>
  </si>
  <si>
    <t>TETRACLORETO DE CARBONO P.A.</t>
  </si>
  <si>
    <t>CATMAT -374920- Tetracloreto de carbono, aspecto físico líquido límpido, incolor, cheiro doce característico, peso molecular 153,82 g/mol, fórmula química CCl4, pureza mínima de 99,5%, característica adicional reagente P.A., número de referência química CAS 56-23-5. Entregue em frasco de vidro ambar.</t>
  </si>
  <si>
    <t>N,N,N,N-TETRAMETIL-ETILENODIAMINA (TEMED), ASPECTO FÍSICO:LÍQUIDO CLARO, INCOLOR, ODOR DE AMÔNIA, INFLAMÁVEL, COMPOSIÇÃO BÁSICA:C6H16N2, PESO MOLECULAR:116,21 G/MOL, PUREZA MÍNIMA:PUREZA MÍNIMA DE 99%, CARACTERÍSTICA ADICIONAL:REAGENTE P.A., NÚMERO DE REFERÊNCIA QUÍMICA:CAS 110-18-9.</t>
  </si>
  <si>
    <t>353601</t>
  </si>
  <si>
    <t>110-18-9</t>
  </si>
  <si>
    <t>TETRAMETILETILENODIAMINA (TEMED) 99% CAS 110-18-9</t>
  </si>
  <si>
    <t>CATMAT -353601-  N,N,N,N-TETRAMETIL-ETILENODIAMINA (TEMED) - N,N,N,NTETRAMETIL- ETILENODIAMINA (TEMED), ASPECTO FÍSICO LÍQUIDO CLARO, INCOLOR, ODOR DE AMÔNIA, INFLAMÁVE L, COMPOSIÇÃO BÁSICA C6H16N2, PESO MOLECULAR 116,21 G/MOL, PUREZA MÍNIMA PUREZA MÍNIMA DE 99%, CARACTERÍSTICA ADICIONAL REAGENTE P.A., NÚMERO DE REFERÊNCIA QUÍMICA CAS 110-18-9</t>
  </si>
  <si>
    <t>mililitros</t>
  </si>
  <si>
    <t>CATMAT -382043- TIMOL, ASPECTO FÍSICO: PÓ CRISTALINO INCOLOR A ESBRANQUIÇADO, FÓRMULA QUÍMICA: C10H14O, PESO MOLECULAR: 150,22 G/MOL, PUREZA MÍNIMA DE 99%, NÚMERO DE REFERÊNCIA QUÍMICA: CAS 89-83-8. ENTREGUE EM FRASCOS COM 100 G. ATENÇÃO: OBSERVAR A UNIDADE DE MEDIDA DO SIPAC E COLOCAR MÚLTIPLO DE 100 G.</t>
  </si>
  <si>
    <t>382043</t>
  </si>
  <si>
    <t>89-83-8</t>
  </si>
  <si>
    <t>TIMOL PURO</t>
  </si>
  <si>
    <t>CATMAT -382043- Timol, aspecto físico: pó cristalino incolor a esbranquiçado, fórmula química: C10H14O, peso molecular: 150,22 g/mol, pureza mínima de 99%, número de referência química: CAS 89-83-8. Entregue em frascos com 100 g. Atenção: observar a unidade de medida do SIPAC e colocar múltiplo de 100 g.</t>
  </si>
  <si>
    <t>CATMAT -371031- TIOACETAMIDA (TAA), ASPECTO FÍSICO: CRISTAL INCOLOR A ESBRANQUIÇADO, FÓRMULA QUÍMICA:C2H5NS, PESO MOLECULAR: 75,13 G/MOL, PUREZA MÍNIMA DE 99%, REAGENTE P.A. ACS, NÚMERO DE REFERÊNCIA QUÍMICA: CAS 62-55-5, ENTREGUE EM FRASCOS DE 50 G. ATENÇÃO: OBSERVAR A UNIDADE DE MEDIDA DO SIPAC E COLOCAR MÚLTIPLO DE 50 G.</t>
  </si>
  <si>
    <t>371031</t>
  </si>
  <si>
    <t>62-55-5</t>
  </si>
  <si>
    <t xml:space="preserve">TIOACETAMIDA (TAA) P.A. ACS </t>
  </si>
  <si>
    <t>CATMAT -371031- Tioacetamida (TAA), aspecto físico: cristal incolor a esbranquiçado, fórmula química:C2H5NS, peso molecular: 75,13 g/mol, pureza mínima de 99%, reagente P.A. ACS, número de referência química: CAS 62-55-5, entregue em frascos de 50 g. Atenção: observar a unidade de medida do SIPAC e colocar múltiplo de 50 g.</t>
  </si>
  <si>
    <t>TIOCIANATO DE AMÔNIO 99% P.A.
ESPECIFICAÇÃO: TIOCIANATO DE AMÔNIO, ASPECTO FÍSICO: CRISTAL INCOLOR, HIGROSCÓPICO, ODOR DE AMÔNIA, FÓRMULA QUÍMICA: NH4SCN, PESO MOLECULAR: 76, 12 G,MOL, GRAU DE PUREZA: PUREZA MÍNIMA DE 99%, CARACTERÍSTICA ADICIONAL: REAGENTE P.A., NÚMERO DE REFERÊNCIA QUÍMICA: CAS 1762-95-4. ENTREGUE EM FRASCOS DE 500 G.</t>
  </si>
  <si>
    <t>375132</t>
  </si>
  <si>
    <t>1762-95-4</t>
  </si>
  <si>
    <t>TIOCIANATO DE AMÔNIO P.A. ACS</t>
  </si>
  <si>
    <t>CATMAT -375132- Tiocianato de amônio, aspecto físico: cristal incolor, higroscópico, odor de amônia, fórmula química: NH4SCN, peso molecular: 76,12 g/mol, pureza mínima de 97,5%, característica adicional: reagente P.A. ACS, número de referência química: CAS 1762-95-4. Entregue em frascos de 500 g. Atenção: observar a unidade de medida do SIPAC e colocar múltiplo de 500 g.</t>
  </si>
  <si>
    <t>TIOCIANATO DE POTÁSSIO P.A. -
ESPECIFICAÇÃO: CATMAT -381272- TIOCIANATO DE POTÁSSIO, ASPECTO FÍSICO CRISTAIS INCOLORES, INODOROS, HIGROSCÓPICOS, COMPOSIÇÃO KSCN, PESO MOLECULAR 97,18 G/MOL, GRAU DE PUREZA PUREZA MÍNIMA DE 98%, CARACTERÍSTICA ADICIONAL REAGENTE P.A., NÚMERO DE REFERÊNCIA QUÍMICA CAS 333-20-0. ENTREGUE EM FRASCOS DE 500 G.</t>
  </si>
  <si>
    <t>381272</t>
  </si>
  <si>
    <t>333-20-0</t>
  </si>
  <si>
    <t>TIOCIANATO DE POTÁSSIO P.A.</t>
  </si>
  <si>
    <t>CATMAT -381272- Tiocianato de potássio, aspecto físico cristais incolores, inodoros, higroscópicos, composição KSCN, peso molecular 97,18 g/mol, pureza mínima de 98%, característica adicional reagente P.A., número de referência química: CAS 333-20-0, entregue em frascos de 500 g. Atenção: observar a unidade de medida do SIPAC e colocar múltiplo de 500 g.</t>
  </si>
  <si>
    <t>TIOUREIA P.A
ESPECIFICAÇÃO: CATMAT -414655-TIOUREIA, ASPECTO FÍSICO: CRISTAL BRANCO, INODORO, FÓRMULA QUÍMICA: CH4N2S ANIDRO, PESO MOLECULAR: 76,12 G,MOL, GRAU DE PUREZA: PUREZA MÍNIMA DE 99%, CARACTERÍSTICA ADICIONAL: REAGENTE P.A., NÚMERO DE REFERÊNCIA QUÍMICA: CAS 62-56-6. ENTREGUE EM FRASCOS DE 500 G. (UNIDADE KG)</t>
  </si>
  <si>
    <t>414655</t>
  </si>
  <si>
    <t>62-56-6</t>
  </si>
  <si>
    <t>TIOUREIA P.A.</t>
  </si>
  <si>
    <t>CATMAT -414655-Tioureia, aspecto físico: cristal branco, inodoro, fórmula química: NH2CSNH2 anidro, peso molecular: 76,12 g/mol, pureza mínima de 99%, característica adicional: reagente P.A., número de referência química: CAS 62-56-6. Entregue em frascos de 500 g. Atenção: observar a unidade de medida do SIPAC e colocar múltiplo de 500 g.</t>
  </si>
  <si>
    <t>TOLUENO P.A. -
ESPECIFICAÇÃO: CATMAT -380337- TOLUENO, ASPECTO FÍSICO: LÍQUIDO INCOLOR, ODOR CARACTERÍSTICO DE BENZENO, COMPOSIÇÃO QUÍMICA: C7H8, PESO MOLECULAR: 92,14 G,MOL, TEOR DE PUREZA: PUREZA MÍNIMA DE 99,5%, CARACTERÍSTICA ADICIONAL: REAGENTE P.A., NÚMERO DE REFERÊNCIA QUÍMICA: CAS 108-88-3. ENTREGUE EM FRASCOS DE 1L.</t>
  </si>
  <si>
    <t>380337</t>
  </si>
  <si>
    <t>108-88-3</t>
  </si>
  <si>
    <t>TOLUENO (TOLUOL) P.A.</t>
  </si>
  <si>
    <t>CATMAT -380337- Tolueno, aspecto físico: líquido incolor, odor característico de benzeno, composição química: C6H5CH3, peso molecular: 92,14 g,mol, pureza mínima de 99,5%, característica adicional: reagente P.A., número de referência química: CAS 108-88-3. Entregue em frasco de vidro ambar.</t>
  </si>
  <si>
    <t>CATMAT -374769- TRIETILENOGLICOL, ASPECTO FÍSICO: LÍQUIDO LÍMPIDO, INCOLOR, INODORO, PESO MOLECULAR: 150,17 G/MOL, FÓRMULA QUÍMICA: C6H14O4, PUREZA MÍNIMA DE 99%, NÚMERO DE REFERÊNCIA QUÍMICA: CAS 112-27-6</t>
  </si>
  <si>
    <t>374769</t>
  </si>
  <si>
    <t>112-27-6</t>
  </si>
  <si>
    <t>TRIETILENOGLICOL PURO</t>
  </si>
  <si>
    <t>CATMAT -374769- Trietilenoglicol, aspecto físico: líquido límpido, incolor, inodoro, peso molecular: 150,17 g/mol, fórmula química: C6H14O4, pureza mínima de 99%, número de referência química: CAS 112-27-6. Entregue em frasco de vidro ambar.</t>
  </si>
  <si>
    <t>SAL 2,3,5-TRIFENIL  CLORETO  DE  TETRAZÓLIO P.A., FRASCO COM 10 G. PRODUTO PARA USO EXCLUSIVO EM LABORATÓRIO</t>
  </si>
  <si>
    <t>298-96-4</t>
  </si>
  <si>
    <t>TRIFENIL TETRAZOLIO CLORETO 2,3,5 P.A.</t>
  </si>
  <si>
    <t>CATMAT - 378141 - Trifeniltetrazólio, aspecto físico: pó branco, levemente amarelado, fórmula química: C19H15ClN4 (trifenil tetrazólio cloreto 2,3,5), peso molecular: 334,81 g/mol, pureza mínima de 98%, número de referência química: CAS 298-96-4. Entregue em frascos com 10 g. Atenção: observar a unidade de medida do SIPAC e colocar múltiplo de 10 g.</t>
  </si>
  <si>
    <t xml:space="preserve">TRIS ULTRA-PURO - FRASCO COM 500 GRAMAS.( P.M.121.14 / PUREZA&gt;=99,9% A 100% / PONTO DE FUSÃO:169 - 173ºC. TEMPERATURA DE ESTOCAGEM 15 A 30 ºC.) - TRIS ULTRA-PURO 500 GRAMAS
</t>
  </si>
  <si>
    <t>375118</t>
  </si>
  <si>
    <t>77-86-1</t>
  </si>
  <si>
    <t>TRIS BASE PARA BIOLOGIA MOLECULAR</t>
  </si>
  <si>
    <t>CATMAT -352972- TRIS(HIDROXIMETIL)AMINOMETANO, COMPOSIÇÃO QUÍMICA:C4H11NO3, ASPECTO FÍSICO:PÓ BRANCO CRISTALINO, PESO MOLECULAR:121,14 G/MOL, PUREZA:PUREZA MÍNIMA DE 99,5%, CARACTERÍSTICAS ADICIONAIS:ISENTO DNASE/RNASE, REAGENTE P/ BIOLOGIA MOLECULAR, NÚMERO DE REFERÊNCIA QUÍMICA:CAS 77-86-1</t>
  </si>
  <si>
    <t>TRIS(HIDROXIMETIL)AMINOMETANO, COMPOSIÇÃO QUÍMICA:C4H11NO3.HCL (SAL HIDROCLORETO), ASPECTO FÍSICO:CRISTAL INCOLOLR, TRANSPARENTE, INODORO, PESO MOLECULAR:157,59 G/MOL, PUREZA:PUREZA MÍNIMA DE 99%, CARACTERÍSTICAS ADICIONAIS:ISENTO DNASE/RNASE, REAGENTE P/ BIOLOGIA MOLECULAR, NÚMERO DE REFERÊNCIA QUÍMICA:CAS 1185-53-1</t>
  </si>
  <si>
    <t>357777</t>
  </si>
  <si>
    <t>1185-53-1</t>
  </si>
  <si>
    <t>TRIS-HCL PARA BIOLOGIA MOLECULAR</t>
  </si>
  <si>
    <t>CATMAT -357777- TRIS(HIDROXIMETIL)AMINOMETANO, COMPOSIÇÃO QUÍMICA:C4H11NO3.HCL (SAL HIDROCLORETO), ASPECTO FÍSICO:CRISTAL INCOLOLR, TRANSPARENTE, INODORO, PESO MOLECULAR:157,59 G/MOL, PUREZA:PUREZA MÍNIMA DE 99%, CARACTERÍSTICAS ADICIONAIS:ISENTO DNASE/RNASE, REAGENTE P/ BIOLOGIA MOLECULAR, NÚMERO DE REFERÊNCIA QUÍMICA:CAS 1185-53-1</t>
  </si>
  <si>
    <t>OCTILFENOXIPOLIETOXIETANOL (TRITON X-100), ASPECTO FÍSICO: LÍQUIDO VISCOSO, INCOLOR A AMARELADO, INODORO, FÓRMULA QUÍMICA: T-OCT-C6H4-(OCH2CH2)XOH, X= 9-10, CARACTERÍSTICA ADICIONAL: REAGENTE ISENTO DE DNASE E RNASE, NÚMERO DE REFERÊNCIA QUÍMICA: CAS 9036-19-5, FRASCO 1000 ML.</t>
  </si>
  <si>
    <t>376493</t>
  </si>
  <si>
    <t>9036-19-5</t>
  </si>
  <si>
    <t>TRITON X-100 PARA BIOLOGIA MOLECULAR FRASCO 1000 ML</t>
  </si>
  <si>
    <t xml:space="preserve">CATMAT -376493- Octilfenoxipolietoxietanol (Triton X-100), aspecto físico: líquido viscoso, incolor a amarelado, inodoro, fórmula química: t-Oct-C6H4-(OCH2CH2)xOH, x= 9-10, característica adicional: reagente isento de dnase e rnase, número de referência química: cas 9036-19-5, frasco 1000 mL.
</t>
  </si>
  <si>
    <t>URÉIA P.A.
ESPECIFICAÇÃO: CATMAT -359223- URÉIA, ASPECTO FÍSICO PÓ INCOLOR A ESBRANQUIÇADO, CRISTALINO, PESO MOLECULAR 60,06 G/MOL, FÓRMULA QUÍMICA CH4N2O, GRAU DE PUREZA PUREZA MÍNIMA DE 98%, CARACTERÍSTICA ADICIONAL REAGENTE P.A., NÚMERO DE REFERÊNCIA QUÍMICA CAS 57-13-6. ENTREGUE EM FRASCOS DE 500 G.</t>
  </si>
  <si>
    <t>359223</t>
  </si>
  <si>
    <t>57-13-6</t>
  </si>
  <si>
    <t>UREIA (CARBAMIDA) P.A.</t>
  </si>
  <si>
    <t>CATMAT -359223- Ureia (carbamida), aspecto físico pó incolor a esbranquiçado, cristalino, peso molecular 60,06 g/mol, fórmula química CH4N2O, pureza mínima de 98%, característica adicional reagente P.A., número de referência química: CAS 57-13-6, entregue em frascos de 500 g. Atenção: observar a unidade de medida do SIPAC e colocar múltiplo de 500 g.</t>
  </si>
  <si>
    <t xml:space="preserve">CARBAMIDA, COMPOSIÇÃO QUÍMICA:PERÓXIDO DE CARBAMIDA, FÓRMULA QUÍMICA:CO(NH2)2.H2O2, ASPECTO FÍSICO:PÓ BRANCO CRISTALINO, MASSA MOLAR:94,07 G/MOL, GRAU DE PUREZA:PUREZA MÍNIMA DE 97%, NÚMERO DE REFERÊNCIA QUÍMICA:CAS 124-43-6
</t>
  </si>
  <si>
    <t xml:space="preserve">420014	</t>
  </si>
  <si>
    <t>124-43-6</t>
  </si>
  <si>
    <t>UREIA-PERÓXIDO DE HIDROGÊNIO (PERÓXIDO DE CARBAMIDA) 97% CAS 124-43-6</t>
  </si>
  <si>
    <t>CATMAT -420014- CARBAMIDA, COMPOSIÇÃO QUÍMICA: PERÓXIDO DE CARBAMIDA, FÓRMULA QUÍMICA: CO(NH2)2.H2O2, ASPECTO FÍSICO: PÓ BRANCO CRISTALINO, MASSA MOLAR:94,07 G/MOL, GRAU DE PUREZA: PUREZA MÍNIMA DE 97%, NÚMERO DE REFERÊNCIA QUÍMICA: CAS 124-43-6, ENTREGUE EM FRASCO DE 500 G. ATENÇÃO: OBSERVAR A UNIDADE DE MEDIDA DO SIPAC E COLOCAR MÚLTIPLO DE 500 G.</t>
  </si>
  <si>
    <t>CORANTE VERDE BROMOCRESOL P.A. ACS CORANTE, TIPO: VERDE BROMOCRESOL, ASPECTO FÍSICO: PÓ. FRASCO COM 5 G</t>
  </si>
  <si>
    <t>327508</t>
  </si>
  <si>
    <t>76-60-8</t>
  </si>
  <si>
    <t>VERDE BROMOCRESOL P.A. FRASCO 5G</t>
  </si>
  <si>
    <t>CATMAT -327508- Corante, tipo: verde bromocresol, aspecto físico: pó, reagente P.A., CAS 76-60-8, frasco de 5 g</t>
  </si>
  <si>
    <t>VERMELHO DE METILA FRASCO COM 25 G
ESPECIFICAÇÃO: CATMAT -374994- CORANTE, ASPECTO FÍSICO: PÓ, TIPO : VERMELHO DE METILA, NÚMERO DE REFERÊNCIA QUÍMICA: CI 13020, FRASCO COM 25 G.</t>
  </si>
  <si>
    <t>374994</t>
  </si>
  <si>
    <t>493-52-7</t>
  </si>
  <si>
    <t>VERMELHO DE METILA P.A. ACS FRASCO 25 G</t>
  </si>
  <si>
    <t>CATMAT -374994- Corante, aspecto físico: pó, tipo : vermelho de metila, P.A. ACS, número de referência química: CI 13020, CAS 493-52-7, frasco de 25 g.</t>
  </si>
  <si>
    <t>XILENO (XILOL), ASPECTO FÍSICO LÍQUIDO LÍMPIDO, INCOLOR, INFLAMÁVEL, PESO MOLECULAR 106,17, FÓRMULA QUÍMICA C6H4(CH3)2 - MISTURA DE ISÔMEROS ORTO, PARA E META, PUREZA MÍNIMA DE 98%, CARACTERÍSTICA ADICIONAL REAGENTE P.A. ACS, NÚMERO DE REFERÊNCIA QUÍMICA CAS 1330-20-7. ENTREGUE EM FRASCO DE VIDRO AMBAR.</t>
  </si>
  <si>
    <t>346185</t>
  </si>
  <si>
    <t>1330-20-7</t>
  </si>
  <si>
    <t>XILOL (XILENO) P.A. ACS</t>
  </si>
  <si>
    <t>CATMAT -346185- Xileno (Xilol), aspecto físico líquido límpido, incolor, inflamável, peso molecular 106,17, fórmula química C6H4(CH3)2 - mistura de isômeros orto, para e meta, pureza mínima de 98%, característica adicional reagente P.A. ACS, número de referência química CAS 1330-20-7. Entregue em frasco de vidro ambar.</t>
  </si>
  <si>
    <t>ZINCO, ASPECTO FÍSICO: GRÂNULOS BRANCO-AZULADOS OU CINZA PRATA, INODOROS, FÓRMULA QUÍMICA: ZN, PESO MOLECULAR: 65,38 G,MOL, GRAU DE PUREZA: PUREZA MÍNIMA DE 99,8%, CARACTERÍSTICA ADICIONAL: REAGENTE P.A., NÚMERO DE REFERÊNCIA QUÍMICA: CAS 7440-66-6. ENTREGUE EM FRASCO DE 500 G.</t>
  </si>
  <si>
    <t>347685</t>
  </si>
  <si>
    <t>7440-66-6</t>
  </si>
  <si>
    <t>ZINCO GRANULADO (20 MESH) P.A.</t>
  </si>
  <si>
    <t>CATMAT -347685- Zinco, aspecto físico: grânulos branco-azulados ou cinza prata, inodoros, fórmula química: zn, peso molecular: 65,38 g,mol, grau de pureza: pureza mínima de 99,8%, característica adicional: reagente p.a., número de referência química: cas 7440-66-6. Entregue em frasco de 500 g. Atenção: observar a unidade de medida do SIPAC e colocar múltiplo de 500 g.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</si>
</sst>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u/>
      <color rgb="FF0000FF"/>
      <name val="Arial"/>
    </font>
    <font>
      <b/>
      <color theme="1"/>
      <name val="Arial"/>
      <scheme val="minor"/>
    </font>
    <font>
      <color theme="1"/>
      <name val="Arial"/>
      <scheme val="minor"/>
    </font>
    <font>
      <color rgb="FF0000FF"/>
      <name val="Arial"/>
    </font>
    <font>
      <u/>
      <color rgb="FF274E13"/>
      <name val="Arial"/>
    </font>
    <font>
      <u/>
      <color rgb="FF0000FF"/>
      <name val="Arial"/>
    </font>
    <font>
      <u/>
      <color rgb="FF274E13"/>
      <name val="Arial"/>
    </font>
    <font>
      <u/>
      <color rgb="FF274E13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1155CC"/>
      <name val="Arial"/>
    </font>
    <font>
      <u/>
      <color rgb="FF1155CC"/>
      <name val="Arial"/>
    </font>
    <font>
      <u/>
      <color rgb="FF274E13"/>
      <name val="Arial"/>
    </font>
    <font>
      <u/>
      <color rgb="FF274E13"/>
      <name val="Arial"/>
    </font>
    <font>
      <u/>
      <color rgb="FF274E13"/>
      <name val="Arial"/>
    </font>
    <font>
      <u/>
      <color rgb="FF0000FF"/>
      <name val="Arial"/>
    </font>
    <font>
      <u/>
      <color rgb="FF0000FF"/>
      <name val="Arial"/>
    </font>
    <font>
      <u/>
      <color rgb="FF0000FF"/>
      <name val="Arial"/>
    </font>
    <font>
      <u/>
      <color rgb="FF274E13"/>
      <name val="Arial"/>
    </font>
    <font>
      <u/>
      <color rgb="FF0000FF"/>
      <name val="Arial"/>
    </font>
    <font>
      <u/>
      <color rgb="FF274E13"/>
      <name val="Arial"/>
    </font>
    <font>
      <u/>
      <color rgb="FF0000FF"/>
      <name val="Arial"/>
    </font>
    <font>
      <sz val="8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shrinkToFit="0" vertical="bottom" wrapText="1"/>
    </xf>
    <xf borderId="0" fillId="2" fontId="1" numFmtId="0" xfId="0" applyAlignment="1" applyFill="1" applyFon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2" numFmtId="0" xfId="0" applyAlignment="1" applyFont="1">
      <alignment horizontal="center" shrinkToFit="0" vertical="bottom" wrapText="1"/>
    </xf>
    <xf borderId="0" fillId="2" fontId="3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horizontal="center" readingOrder="0" shrinkToFit="0" vertical="center" wrapText="1"/>
    </xf>
    <xf borderId="0" fillId="0" fontId="4" numFmtId="2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2" fontId="1" numFmtId="0" xfId="0" applyAlignment="1" applyFont="1">
      <alignment horizontal="right" vertical="bottom"/>
    </xf>
    <xf borderId="0" fillId="0" fontId="5" numFmtId="0" xfId="0" applyAlignment="1" applyFont="1">
      <alignment horizontal="left" readingOrder="0" shrinkToFit="0" wrapText="0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1" fillId="0" fontId="7" numFmtId="0" xfId="0" applyAlignment="1" applyBorder="1" applyFont="1">
      <alignment horizontal="center" readingOrder="0" shrinkToFit="0" wrapText="1"/>
    </xf>
    <xf borderId="1" fillId="0" fontId="8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right" readingOrder="0" shrinkToFit="0" vertical="bottom" wrapText="1"/>
    </xf>
    <xf borderId="0" fillId="0" fontId="5" numFmtId="0" xfId="0" applyAlignment="1" applyFont="1">
      <alignment readingOrder="0"/>
    </xf>
    <xf borderId="0" fillId="0" fontId="1" numFmtId="2" xfId="0" applyAlignment="1" applyFont="1" applyNumberFormat="1">
      <alignment horizontal="right" readingOrder="0" vertical="bottom"/>
    </xf>
    <xf borderId="0" fillId="0" fontId="1" numFmtId="14" xfId="0" applyAlignment="1" applyFont="1" applyNumberFormat="1">
      <alignment horizontal="right" vertical="bottom"/>
    </xf>
    <xf borderId="0" fillId="0" fontId="1" numFmtId="0" xfId="0" applyAlignment="1" applyFont="1">
      <alignment horizontal="right" readingOrder="0" vertical="bottom"/>
    </xf>
    <xf borderId="0" fillId="0" fontId="9" numFmtId="0" xfId="0" applyAlignment="1" applyFont="1">
      <alignment horizontal="center" shrinkToFit="0" wrapText="1"/>
    </xf>
    <xf borderId="0" fillId="0" fontId="6" numFmtId="0" xfId="0" applyAlignment="1" applyFont="1">
      <alignment shrinkToFit="0" wrapText="1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6" numFmtId="0" xfId="0" applyAlignment="1" applyFont="1">
      <alignment shrinkToFit="0" wrapText="1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readingOrder="0" shrinkToFit="0" vertical="bottom" wrapText="1"/>
    </xf>
    <xf borderId="1" fillId="0" fontId="1" numFmtId="0" xfId="0" applyAlignment="1" applyBorder="1" applyFont="1">
      <alignment readingOrder="0" shrinkToFit="0" vertical="bottom" wrapText="1"/>
    </xf>
    <xf borderId="1" fillId="0" fontId="1" numFmtId="0" xfId="0" applyAlignment="1" applyBorder="1" applyFont="1">
      <alignment horizontal="center" readingOrder="0"/>
    </xf>
    <xf borderId="1" fillId="0" fontId="10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shrinkToFit="0" wrapText="1"/>
    </xf>
    <xf borderId="0" fillId="0" fontId="5" numFmtId="2" xfId="0" applyAlignment="1" applyFont="1" applyNumberFormat="1">
      <alignment readingOrder="0"/>
    </xf>
    <xf borderId="1" fillId="0" fontId="1" numFmtId="0" xfId="0" applyAlignment="1" applyBorder="1" applyFont="1">
      <alignment readingOrder="0" vertical="bottom"/>
    </xf>
    <xf borderId="1" fillId="0" fontId="11" numFmtId="0" xfId="0" applyAlignment="1" applyBorder="1" applyFont="1">
      <alignment horizontal="center" readingOrder="0" shrinkToFit="0" vertical="bottom" wrapText="1"/>
    </xf>
    <xf borderId="1" fillId="0" fontId="12" numFmtId="0" xfId="0" applyAlignment="1" applyBorder="1" applyFont="1">
      <alignment horizontal="center" readingOrder="0" shrinkToFit="0" wrapText="1"/>
    </xf>
    <xf borderId="0" fillId="3" fontId="1" numFmtId="0" xfId="0" applyAlignment="1" applyFill="1" applyFont="1">
      <alignment horizontal="right" vertical="bottom"/>
    </xf>
    <xf borderId="0" fillId="3" fontId="1" numFmtId="0" xfId="0" applyAlignment="1" applyFont="1">
      <alignment horizontal="right" readingOrder="0" shrinkToFit="0" vertical="bottom" wrapText="1"/>
    </xf>
    <xf borderId="0" fillId="3" fontId="5" numFmtId="0" xfId="0" applyAlignment="1" applyFont="1">
      <alignment readingOrder="0"/>
    </xf>
    <xf borderId="0" fillId="0" fontId="13" numFmtId="0" xfId="0" applyAlignment="1" applyFont="1">
      <alignment horizontal="center" readingOrder="0" shrinkToFit="0" vertical="bottom" wrapText="1"/>
    </xf>
    <xf borderId="0" fillId="0" fontId="14" numFmtId="0" xfId="0" applyAlignment="1" applyFont="1">
      <alignment horizontal="center" shrinkToFit="0" wrapText="1"/>
    </xf>
    <xf borderId="1" fillId="0" fontId="15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0" fillId="4" fontId="6" numFmtId="0" xfId="0" applyAlignment="1" applyFill="1" applyFont="1">
      <alignment horizontal="center"/>
    </xf>
    <xf borderId="1" fillId="4" fontId="6" numFmtId="0" xfId="0" applyAlignment="1" applyBorder="1" applyFont="1">
      <alignment horizontal="center"/>
    </xf>
    <xf borderId="1" fillId="4" fontId="16" numFmtId="0" xfId="0" applyAlignment="1" applyBorder="1" applyFont="1">
      <alignment horizontal="center" shrinkToFit="0" wrapText="1"/>
    </xf>
    <xf borderId="1" fillId="4" fontId="6" numFmtId="0" xfId="0" applyAlignment="1" applyBorder="1" applyFont="1">
      <alignment shrinkToFit="0" wrapText="1"/>
    </xf>
    <xf borderId="0" fillId="5" fontId="1" numFmtId="0" xfId="0" applyAlignment="1" applyFill="1" applyFont="1">
      <alignment shrinkToFit="0" vertical="bottom" wrapText="0"/>
    </xf>
    <xf borderId="0" fillId="0" fontId="1" numFmtId="0" xfId="0" applyAlignment="1" applyFont="1">
      <alignment horizontal="left" readingOrder="0" vertical="bottom"/>
    </xf>
    <xf borderId="1" fillId="0" fontId="17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shrinkToFit="0" wrapText="1"/>
    </xf>
    <xf borderId="1" fillId="0" fontId="1" numFmtId="0" xfId="0" applyAlignment="1" applyBorder="1" applyFont="1">
      <alignment horizontal="center"/>
    </xf>
    <xf borderId="0" fillId="2" fontId="1" numFmtId="0" xfId="0" applyAlignment="1" applyFont="1">
      <alignment horizontal="right" readingOrder="0" vertical="bottom"/>
    </xf>
    <xf borderId="0" fillId="0" fontId="18" numFmtId="0" xfId="0" applyAlignment="1" applyFont="1">
      <alignment horizontal="center" shrinkToFit="0" wrapText="1"/>
    </xf>
    <xf borderId="1" fillId="0" fontId="6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vertical="bottom"/>
    </xf>
    <xf borderId="0" fillId="0" fontId="1" numFmtId="2" xfId="0" applyAlignment="1" applyFont="1" applyNumberFormat="1">
      <alignment horizontal="right" vertical="bottom"/>
    </xf>
    <xf borderId="0" fillId="0" fontId="1" numFmtId="0" xfId="0" applyAlignment="1" applyFont="1">
      <alignment horizontal="center" readingOrder="0" shrinkToFit="0" vertical="bottom" wrapText="1"/>
    </xf>
    <xf borderId="0" fillId="3" fontId="1" numFmtId="2" xfId="0" applyAlignment="1" applyFont="1" applyNumberFormat="1">
      <alignment horizontal="right" readingOrder="0" vertical="bottom"/>
    </xf>
    <xf borderId="0" fillId="3" fontId="1" numFmtId="14" xfId="0" applyAlignment="1" applyFont="1" applyNumberFormat="1">
      <alignment horizontal="right" vertical="bottom"/>
    </xf>
    <xf borderId="1" fillId="0" fontId="19" numFmtId="0" xfId="0" applyAlignment="1" applyBorder="1" applyFont="1">
      <alignment readingOrder="0" shrinkToFit="0" vertical="bottom" wrapText="1"/>
    </xf>
    <xf quotePrefix="1" borderId="0" fillId="0" fontId="1" numFmtId="0" xfId="0" applyAlignment="1" applyFont="1">
      <alignment readingOrder="0" vertical="bottom"/>
    </xf>
    <xf borderId="0" fillId="5" fontId="1" numFmtId="0" xfId="0" applyAlignment="1" applyFont="1">
      <alignment readingOrder="0" shrinkToFit="0" vertical="bottom" wrapText="0"/>
    </xf>
    <xf borderId="0" fillId="0" fontId="20" numFmtId="0" xfId="0" applyAlignment="1" applyFont="1">
      <alignment horizontal="center" readingOrder="0" shrinkToFit="0" wrapText="1"/>
    </xf>
    <xf borderId="0" fillId="0" fontId="21" numFmtId="0" xfId="0" applyAlignment="1" applyFont="1">
      <alignment readingOrder="0" shrinkToFit="0" vertical="bottom" wrapText="1"/>
    </xf>
    <xf borderId="0" fillId="0" fontId="22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shrinkToFit="0" vertical="bottom" wrapText="1"/>
    </xf>
    <xf borderId="1" fillId="0" fontId="6" numFmtId="0" xfId="0" applyAlignment="1" applyBorder="1" applyFont="1">
      <alignment horizontal="center" readingOrder="0"/>
    </xf>
    <xf borderId="1" fillId="0" fontId="23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readingOrder="0"/>
    </xf>
    <xf borderId="1" fillId="0" fontId="1" numFmtId="0" xfId="0" applyAlignment="1" applyBorder="1" applyFont="1">
      <alignment horizontal="right" vertical="bottom"/>
    </xf>
    <xf borderId="1" fillId="6" fontId="1" numFmtId="0" xfId="0" applyAlignment="1" applyBorder="1" applyFill="1" applyFont="1">
      <alignment readingOrder="0" shrinkToFit="0" vertical="bottom" wrapText="1"/>
    </xf>
    <xf borderId="1" fillId="4" fontId="24" numFmtId="0" xfId="0" applyAlignment="1" applyBorder="1" applyFont="1">
      <alignment horizontal="center" shrinkToFit="0" wrapText="1"/>
    </xf>
    <xf borderId="0" fillId="0" fontId="6" numFmtId="0" xfId="0" applyAlignment="1" applyFont="1">
      <alignment readingOrder="0" shrinkToFit="0" wrapText="1"/>
    </xf>
    <xf borderId="1" fillId="6" fontId="6" numFmtId="0" xfId="0" applyAlignment="1" applyBorder="1" applyFont="1">
      <alignment shrinkToFit="0" wrapText="1"/>
    </xf>
    <xf borderId="0" fillId="3" fontId="1" numFmtId="0" xfId="0" applyAlignment="1" applyFont="1">
      <alignment horizontal="right" readingOrder="0" vertical="bottom"/>
    </xf>
    <xf borderId="0" fillId="0" fontId="25" numFmtId="0" xfId="0" applyAlignment="1" applyFont="1">
      <alignment horizontal="left" readingOrder="0" vertical="bottom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horizontal="right" readingOrder="0" vertical="bottom"/>
    </xf>
    <xf borderId="0" fillId="0" fontId="1" numFmtId="0" xfId="0" applyAlignment="1" applyFont="1">
      <alignment readingOrder="0" shrinkToFit="0" vertical="bottom" wrapText="1"/>
    </xf>
    <xf borderId="0" fillId="0" fontId="26" numFmtId="2" xfId="0" applyAlignment="1" applyFont="1" applyNumberFormat="1">
      <alignment horizontal="right" readingOrder="0" vertical="bottom"/>
    </xf>
    <xf borderId="0" fillId="0" fontId="6" numFmtId="0" xfId="0" applyAlignment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sipac.sig.ufal.br/sipac/visualizaMaterial.do?popup=true&amp;id=32610&amp;acao=12" TargetMode="External"/><Relationship Id="rId190" Type="http://schemas.openxmlformats.org/officeDocument/2006/relationships/hyperlink" Target="https://sipac.sig.ufal.br/sipac/visualizaMaterial.do?popup=true&amp;id=25929&amp;acao=12" TargetMode="External"/><Relationship Id="rId42" Type="http://schemas.openxmlformats.org/officeDocument/2006/relationships/hyperlink" Target="https://sipac.sig.ufal.br/sipac/visualizaMaterial.do?popup=true&amp;id=28193&amp;acao=12" TargetMode="External"/><Relationship Id="rId41" Type="http://schemas.openxmlformats.org/officeDocument/2006/relationships/hyperlink" Target="https://sipac.sig.ufal.br/sipac/visualizaMaterial.do?popup=true&amp;id=30621&amp;acao=12" TargetMode="External"/><Relationship Id="rId44" Type="http://schemas.openxmlformats.org/officeDocument/2006/relationships/hyperlink" Target="https://sipac.sig.ufal.br/sipac/visualizaMaterial.do?popup=true&amp;id=28201&amp;acao=12" TargetMode="External"/><Relationship Id="rId194" Type="http://schemas.openxmlformats.org/officeDocument/2006/relationships/hyperlink" Target="https://sipac.sig.ufal.br/sipac/visualizaMaterial.do?popup=true&amp;id=15355&amp;acao=12" TargetMode="External"/><Relationship Id="rId43" Type="http://schemas.openxmlformats.org/officeDocument/2006/relationships/hyperlink" Target="https://sipac.sig.ufal.br/sipac/visualizaMaterial.do?popup=true&amp;id=28194&amp;acao=12" TargetMode="External"/><Relationship Id="rId193" Type="http://schemas.openxmlformats.org/officeDocument/2006/relationships/hyperlink" Target="https://sipac.sig.ufal.br/sipac/visualizaMaterial.do?popup=true&amp;id=35074&amp;acao=12" TargetMode="External"/><Relationship Id="rId46" Type="http://schemas.openxmlformats.org/officeDocument/2006/relationships/hyperlink" Target="https://sipac.sig.ufal.br/sipac/visualizaMaterial.do?popup=true&amp;id=35027&amp;acao=12" TargetMode="External"/><Relationship Id="rId192" Type="http://schemas.openxmlformats.org/officeDocument/2006/relationships/hyperlink" Target="https://sipac.sig.ufal.br/sipac/visualizaMaterial.do?popup=true&amp;id=30144&amp;acao=12" TargetMode="External"/><Relationship Id="rId45" Type="http://schemas.openxmlformats.org/officeDocument/2006/relationships/hyperlink" Target="https://sipac.sig.ufal.br/sipac/visualizaMaterial.do?popup=true&amp;id=28224&amp;acao=12" TargetMode="External"/><Relationship Id="rId191" Type="http://schemas.openxmlformats.org/officeDocument/2006/relationships/hyperlink" Target="https://sipac.sig.ufal.br/sipac/visualizaMaterial.do?popup=true&amp;id=23621&amp;acao=12" TargetMode="External"/><Relationship Id="rId48" Type="http://schemas.openxmlformats.org/officeDocument/2006/relationships/hyperlink" Target="https://sipac.sig.ufal.br/sipac/visualizaMaterial.do?popup=true&amp;id=28225&amp;acao=12" TargetMode="External"/><Relationship Id="rId187" Type="http://schemas.openxmlformats.org/officeDocument/2006/relationships/hyperlink" Target="https://sipac.sig.ufal.br/sipac/visualizaMaterial.do?popup=true&amp;id=23618&amp;acao=12" TargetMode="External"/><Relationship Id="rId47" Type="http://schemas.openxmlformats.org/officeDocument/2006/relationships/hyperlink" Target="https://sipac.sig.ufal.br/sipac/visualizaMaterial.do?popup=true&amp;id=31091&amp;acao=12" TargetMode="External"/><Relationship Id="rId186" Type="http://schemas.openxmlformats.org/officeDocument/2006/relationships/hyperlink" Target="https://sipac.sig.ufal.br/sipac/visualizaMaterial.do?popup=true&amp;id=35907&amp;acao=12" TargetMode="External"/><Relationship Id="rId185" Type="http://schemas.openxmlformats.org/officeDocument/2006/relationships/hyperlink" Target="https://sipac.sig.ufal.br/sipac/visualizaMaterial.do?popup=true&amp;id=23614&amp;acao=12" TargetMode="External"/><Relationship Id="rId49" Type="http://schemas.openxmlformats.org/officeDocument/2006/relationships/hyperlink" Target="https://sipac.sig.ufal.br/sipac/visualizaMaterial.do?popup=true&amp;id=29525&amp;acao=12" TargetMode="External"/><Relationship Id="rId184" Type="http://schemas.openxmlformats.org/officeDocument/2006/relationships/hyperlink" Target="https://sipac.sig.ufal.br/sipac/visualizaMaterial.do?popup=true&amp;id=23610&amp;acao=12" TargetMode="External"/><Relationship Id="rId189" Type="http://schemas.openxmlformats.org/officeDocument/2006/relationships/hyperlink" Target="https://sipac.sig.ufal.br/sipac/visualizaMaterial.do?popup=true&amp;id=23619&amp;acao=12" TargetMode="External"/><Relationship Id="rId188" Type="http://schemas.openxmlformats.org/officeDocument/2006/relationships/hyperlink" Target="https://sipac.sig.ufal.br/sipac/visualizaMaterial.do?popup=true&amp;id=30780&amp;acao=12" TargetMode="External"/><Relationship Id="rId31" Type="http://schemas.openxmlformats.org/officeDocument/2006/relationships/hyperlink" Target="https://sipac.sig.ufal.br/sipac/visualizaMaterial.do?popup=true&amp;id=23003&amp;acao=12" TargetMode="External"/><Relationship Id="rId30" Type="http://schemas.openxmlformats.org/officeDocument/2006/relationships/hyperlink" Target="https://sipac.sig.ufal.br/sipac/visualizaMaterial.do?popup=true&amp;id=34170&amp;acao=12" TargetMode="External"/><Relationship Id="rId33" Type="http://schemas.openxmlformats.org/officeDocument/2006/relationships/hyperlink" Target="https://sipac.sig.ufal.br/sipac/visualizaMaterial.do?popup=true&amp;id=23067&amp;acao=12" TargetMode="External"/><Relationship Id="rId183" Type="http://schemas.openxmlformats.org/officeDocument/2006/relationships/hyperlink" Target="https://sipac.sig.ufal.br/sipac/visualizaMaterial.do?popup=true&amp;id=23607&amp;acao=12" TargetMode="External"/><Relationship Id="rId32" Type="http://schemas.openxmlformats.org/officeDocument/2006/relationships/hyperlink" Target="https://sipac.sig.ufal.br/sipac/visualizaMaterial.do?popup=true&amp;id=28223&amp;acao=12" TargetMode="External"/><Relationship Id="rId182" Type="http://schemas.openxmlformats.org/officeDocument/2006/relationships/hyperlink" Target="https://sipac.sig.ufal.br/sipac/visualizaMaterial.do?popup=true&amp;id=23603&amp;acao=12" TargetMode="External"/><Relationship Id="rId35" Type="http://schemas.openxmlformats.org/officeDocument/2006/relationships/hyperlink" Target="https://sipac.sig.ufal.br/sipac/visualizaMaterial.do?popup=true&amp;id=23005&amp;acao=12" TargetMode="External"/><Relationship Id="rId181" Type="http://schemas.openxmlformats.org/officeDocument/2006/relationships/hyperlink" Target="https://sipac.sig.ufal.br/sipac/visualizaMaterial.do?popup=true&amp;id=23596&amp;acao=12" TargetMode="External"/><Relationship Id="rId34" Type="http://schemas.openxmlformats.org/officeDocument/2006/relationships/hyperlink" Target="https://sipac.sig.ufal.br/sipac/visualizaMaterial.do?popup=true&amp;id=25889&amp;acao=12" TargetMode="External"/><Relationship Id="rId180" Type="http://schemas.openxmlformats.org/officeDocument/2006/relationships/hyperlink" Target="https://sipac.sig.ufal.br/sipac/visualizaMaterial.do?popup=true&amp;id=14624&amp;acao=12" TargetMode="External"/><Relationship Id="rId37" Type="http://schemas.openxmlformats.org/officeDocument/2006/relationships/hyperlink" Target="https://sipac.sig.ufal.br/sipac/visualizaMaterial.do?popup=true&amp;id=25894&amp;acao=12" TargetMode="External"/><Relationship Id="rId176" Type="http://schemas.openxmlformats.org/officeDocument/2006/relationships/hyperlink" Target="https://sipac.sig.ufal.br/sipac/visualizaMaterial.do?popup=true&amp;id=18153&amp;acao=12" TargetMode="External"/><Relationship Id="rId297" Type="http://schemas.openxmlformats.org/officeDocument/2006/relationships/hyperlink" Target="https://sipac.sig.ufal.br/sipac/visualizaMaterial.do?popup=true&amp;id=33222&amp;acao=12" TargetMode="External"/><Relationship Id="rId36" Type="http://schemas.openxmlformats.org/officeDocument/2006/relationships/hyperlink" Target="https://sipac.sig.ufal.br/sipac/visualizaMaterial.do?popup=true&amp;id=23068&amp;acao=12" TargetMode="External"/><Relationship Id="rId175" Type="http://schemas.openxmlformats.org/officeDocument/2006/relationships/hyperlink" Target="https://sipac.sig.ufal.br/sipac/visualizaMaterial.do?popup=true&amp;id=35069&amp;acao=12" TargetMode="External"/><Relationship Id="rId296" Type="http://schemas.openxmlformats.org/officeDocument/2006/relationships/hyperlink" Target="https://sipac.sig.ufal.br/sipac/visualizaMaterial.do?popup=true&amp;id=33241&amp;acao=12" TargetMode="External"/><Relationship Id="rId39" Type="http://schemas.openxmlformats.org/officeDocument/2006/relationships/hyperlink" Target="https://sipac.sig.ufal.br/sipac/visualizaMaterial.do?popup=true&amp;id=23010&amp;acao=12" TargetMode="External"/><Relationship Id="rId174" Type="http://schemas.openxmlformats.org/officeDocument/2006/relationships/hyperlink" Target="https://sipac.sig.ufal.br/sipac/visualizaMaterial.do?popup=true&amp;id=23403&amp;acao=12" TargetMode="External"/><Relationship Id="rId295" Type="http://schemas.openxmlformats.org/officeDocument/2006/relationships/hyperlink" Target="https://sipac.sig.ufal.br/sipac/visualizaMaterial.do?popup=true&amp;id=25735&amp;acao=12" TargetMode="External"/><Relationship Id="rId38" Type="http://schemas.openxmlformats.org/officeDocument/2006/relationships/hyperlink" Target="https://sipac.sig.ufal.br/sipac/visualizaMaterial.do?popup=true&amp;id=25895&amp;acao=12" TargetMode="External"/><Relationship Id="rId173" Type="http://schemas.openxmlformats.org/officeDocument/2006/relationships/hyperlink" Target="https://sipac.sig.ufal.br/sipac/visualizaMaterial.do?popup=true&amp;id=25750&amp;acao=12" TargetMode="External"/><Relationship Id="rId294" Type="http://schemas.openxmlformats.org/officeDocument/2006/relationships/hyperlink" Target="https://sipac.sig.ufal.br/sipac/visualizaMaterial.do?popup=true&amp;id=28218&amp;acao=12" TargetMode="External"/><Relationship Id="rId179" Type="http://schemas.openxmlformats.org/officeDocument/2006/relationships/hyperlink" Target="https://sipac.sig.ufal.br/sipac/visualizaMaterial.do?popup=true&amp;id=28267&amp;acao=12" TargetMode="External"/><Relationship Id="rId178" Type="http://schemas.openxmlformats.org/officeDocument/2006/relationships/hyperlink" Target="https://sipac.sig.ufal.br/sipac/visualizaMaterial.do?popup=true&amp;id=23360&amp;acao=12" TargetMode="External"/><Relationship Id="rId299" Type="http://schemas.openxmlformats.org/officeDocument/2006/relationships/hyperlink" Target="https://sipac.sig.ufal.br/sipac/visualizaMaterial.do?popup=true&amp;id=23492&amp;acao=12" TargetMode="External"/><Relationship Id="rId177" Type="http://schemas.openxmlformats.org/officeDocument/2006/relationships/hyperlink" Target="https://sipac.sig.ufal.br/sipac/visualizaMaterial.do?popup=true&amp;id=23593&amp;acao=12" TargetMode="External"/><Relationship Id="rId298" Type="http://schemas.openxmlformats.org/officeDocument/2006/relationships/hyperlink" Target="https://sipac.sig.ufal.br/sipac/visualizaMaterial.do?popup=true&amp;id=23510&amp;acao=12" TargetMode="External"/><Relationship Id="rId20" Type="http://schemas.openxmlformats.org/officeDocument/2006/relationships/hyperlink" Target="https://sipac.sig.ufal.br/sipac/visualizaMaterial.do?popup=true&amp;id=22692&amp;acao=12" TargetMode="External"/><Relationship Id="rId22" Type="http://schemas.openxmlformats.org/officeDocument/2006/relationships/hyperlink" Target="https://sipac.sig.ufal.br/sipac/visualizaMaterial.do?popup=true&amp;id=24915&amp;acao=12" TargetMode="External"/><Relationship Id="rId21" Type="http://schemas.openxmlformats.org/officeDocument/2006/relationships/hyperlink" Target="https://sipac.sig.ufal.br/sipac/visualizaMaterial.do?popup=true&amp;id=6757&amp;acao=12" TargetMode="External"/><Relationship Id="rId24" Type="http://schemas.openxmlformats.org/officeDocument/2006/relationships/hyperlink" Target="https://sipac.sig.ufal.br/sipac/visualizaMaterial.do?popup=true&amp;id=35887&amp;acao=12" TargetMode="External"/><Relationship Id="rId23" Type="http://schemas.openxmlformats.org/officeDocument/2006/relationships/hyperlink" Target="https://sipac.sig.ufal.br/sipac/visualizaMaterial.do?popup=true&amp;id=20001&amp;acao=12" TargetMode="External"/><Relationship Id="rId26" Type="http://schemas.openxmlformats.org/officeDocument/2006/relationships/hyperlink" Target="https://sipac.sig.ufal.br/sipac/visualizaMaterial.do?popup=true&amp;id=28190&amp;acao=12" TargetMode="External"/><Relationship Id="rId25" Type="http://schemas.openxmlformats.org/officeDocument/2006/relationships/hyperlink" Target="https://sipac.sig.ufal.br/sipac/visualizaMaterial.do?popup=true&amp;id=10606&amp;acao=12" TargetMode="External"/><Relationship Id="rId28" Type="http://schemas.openxmlformats.org/officeDocument/2006/relationships/hyperlink" Target="https://sipac.sig.ufal.br/sipac/visualizaMaterial.do?popup=true&amp;id=23026&amp;acao=12" TargetMode="External"/><Relationship Id="rId27" Type="http://schemas.openxmlformats.org/officeDocument/2006/relationships/hyperlink" Target="https://sipac.sig.ufal.br/sipac/visualizaMaterial.do?popup=true&amp;id=23024&amp;acao=12" TargetMode="External"/><Relationship Id="rId29" Type="http://schemas.openxmlformats.org/officeDocument/2006/relationships/hyperlink" Target="https://sipac.sig.ufal.br/sipac/visualizaMaterial.do?popup=true&amp;id=23027&amp;acao=12" TargetMode="External"/><Relationship Id="rId11" Type="http://schemas.openxmlformats.org/officeDocument/2006/relationships/hyperlink" Target="https://sipac.sig.ufal.br/sipac/visualizaMaterial.do?popup=true&amp;id=22683&amp;acao=12" TargetMode="External"/><Relationship Id="rId10" Type="http://schemas.openxmlformats.org/officeDocument/2006/relationships/hyperlink" Target="https://sipac.sig.ufal.br/sipac/visualizaMaterial.do?popup=true&amp;id=22681&amp;acao=12" TargetMode="External"/><Relationship Id="rId13" Type="http://schemas.openxmlformats.org/officeDocument/2006/relationships/hyperlink" Target="https://sipac.sig.ufal.br/sipac/visualizaMaterial.do?popup=true&amp;id=23758&amp;acao=12" TargetMode="External"/><Relationship Id="rId12" Type="http://schemas.openxmlformats.org/officeDocument/2006/relationships/hyperlink" Target="https://sipac.sig.ufal.br/sipac/visualizaMaterial.do?popup=true&amp;id=22684&amp;acao=12" TargetMode="External"/><Relationship Id="rId15" Type="http://schemas.openxmlformats.org/officeDocument/2006/relationships/hyperlink" Target="https://sipac.sig.ufal.br/sipac/visualizaMaterial.do?popup=true&amp;id=22689&amp;acao=12" TargetMode="External"/><Relationship Id="rId198" Type="http://schemas.openxmlformats.org/officeDocument/2006/relationships/hyperlink" Target="https://sipac.sig.ufal.br/sipac/visualizaMaterial.do?popup=true&amp;id=28214&amp;acao=12" TargetMode="External"/><Relationship Id="rId14" Type="http://schemas.openxmlformats.org/officeDocument/2006/relationships/hyperlink" Target="https://sipac.sig.ufal.br/sipac/visualizaMaterial.do?popup=true&amp;id=22686&amp;acao=12" TargetMode="External"/><Relationship Id="rId197" Type="http://schemas.openxmlformats.org/officeDocument/2006/relationships/hyperlink" Target="https://sipac.sig.ufal.br/sipac/visualizaMaterial.do?popup=true&amp;id=35076&amp;acao=12" TargetMode="External"/><Relationship Id="rId17" Type="http://schemas.openxmlformats.org/officeDocument/2006/relationships/hyperlink" Target="https://sipac.sig.ufal.br/sipac/visualizaMaterial.do?popup=true&amp;id=22690&amp;acao=12" TargetMode="External"/><Relationship Id="rId196" Type="http://schemas.openxmlformats.org/officeDocument/2006/relationships/hyperlink" Target="https://sipac.sig.ufal.br/sipac/visualizaMaterial.do?popup=true&amp;id=24912&amp;acao=12" TargetMode="External"/><Relationship Id="rId16" Type="http://schemas.openxmlformats.org/officeDocument/2006/relationships/hyperlink" Target="https://sipac.sig.ufal.br/sipac/visualizaMaterial.do?popup=true&amp;id=25737&amp;acao=12" TargetMode="External"/><Relationship Id="rId195" Type="http://schemas.openxmlformats.org/officeDocument/2006/relationships/hyperlink" Target="https://sipac.sig.ufal.br/sipac/visualizaMaterial.do?popup=true&amp;id=23406&amp;acao=12" TargetMode="External"/><Relationship Id="rId19" Type="http://schemas.openxmlformats.org/officeDocument/2006/relationships/hyperlink" Target="https://sipac.sig.ufal.br/sipac/visualizaMaterial.do?popup=true&amp;id=35025&amp;acao=12" TargetMode="External"/><Relationship Id="rId18" Type="http://schemas.openxmlformats.org/officeDocument/2006/relationships/hyperlink" Target="https://sipac.sig.ufal.br/sipac/visualizaMaterial.do?popup=true&amp;id=28176&amp;acao=12" TargetMode="External"/><Relationship Id="rId199" Type="http://schemas.openxmlformats.org/officeDocument/2006/relationships/hyperlink" Target="https://sipac.sig.ufal.br/sipac/visualizaMaterial.do?popup=true&amp;id=23628&amp;acao=12" TargetMode="External"/><Relationship Id="rId84" Type="http://schemas.openxmlformats.org/officeDocument/2006/relationships/hyperlink" Target="https://sipac.sig.ufal.br/sipac/visualizaMaterial.do?popup=true&amp;id=35030&amp;acao=12" TargetMode="External"/><Relationship Id="rId83" Type="http://schemas.openxmlformats.org/officeDocument/2006/relationships/hyperlink" Target="https://sipac.sig.ufal.br/sipac/visualizaMaterial.do?popup=true&amp;id=35111&amp;acao=12" TargetMode="External"/><Relationship Id="rId86" Type="http://schemas.openxmlformats.org/officeDocument/2006/relationships/hyperlink" Target="https://sipac.sig.ufal.br/sipac/visualizaMaterial.do?popup=true&amp;id=25901&amp;acao=12" TargetMode="External"/><Relationship Id="rId85" Type="http://schemas.openxmlformats.org/officeDocument/2006/relationships/hyperlink" Target="https://sipac.sig.ufal.br/sipac/visualizaMaterial.do?popup=true&amp;id=23015&amp;acao=12" TargetMode="External"/><Relationship Id="rId88" Type="http://schemas.openxmlformats.org/officeDocument/2006/relationships/hyperlink" Target="https://sipac.sig.ufal.br/sipac/visualizaMaterial.do?popup=true&amp;id=28149&amp;acao=12" TargetMode="External"/><Relationship Id="rId150" Type="http://schemas.openxmlformats.org/officeDocument/2006/relationships/hyperlink" Target="https://sipac.sig.ufal.br/sipac/visualizaMaterial.do?popup=true&amp;id=18088&amp;acao=12" TargetMode="External"/><Relationship Id="rId271" Type="http://schemas.openxmlformats.org/officeDocument/2006/relationships/hyperlink" Target="https://sipac.sig.ufal.br/sipac/visualizaMaterial.do?popup=true&amp;id=35087&amp;acao=12" TargetMode="External"/><Relationship Id="rId87" Type="http://schemas.openxmlformats.org/officeDocument/2006/relationships/hyperlink" Target="https://sipac.sig.ufal.br/sipac/visualizaMaterial.do?popup=true&amp;id=32614&amp;acao=12" TargetMode="External"/><Relationship Id="rId270" Type="http://schemas.openxmlformats.org/officeDocument/2006/relationships/hyperlink" Target="https://sipac.sig.ufal.br/sipac/visualizaMaterial.do?popup=true&amp;id=23687&amp;acao=12" TargetMode="External"/><Relationship Id="rId89" Type="http://schemas.openxmlformats.org/officeDocument/2006/relationships/hyperlink" Target="https://sipac.sig.ufal.br/sipac/visualizaMaterial.do?popup=true&amp;id=32616&amp;acao=12" TargetMode="External"/><Relationship Id="rId80" Type="http://schemas.openxmlformats.org/officeDocument/2006/relationships/hyperlink" Target="https://www.ludwigbiotec.com.br/product-page/bis-acrilamida-100-g-1" TargetMode="External"/><Relationship Id="rId82" Type="http://schemas.openxmlformats.org/officeDocument/2006/relationships/hyperlink" Target="https://sipac.sig.ufal.br/sipac/visualizaMaterial.do?popup=true&amp;id=23674&amp;acao=12" TargetMode="External"/><Relationship Id="rId81" Type="http://schemas.openxmlformats.org/officeDocument/2006/relationships/hyperlink" Target="https://sipac.sig.ufal.br/sipac/visualizaMaterial.do?popup=true&amp;id=23675&amp;acao=12" TargetMode="External"/><Relationship Id="rId1" Type="http://schemas.openxmlformats.org/officeDocument/2006/relationships/hyperlink" Target="https://ntiufalbr-my.sharepoint.com/:x:/g/personal/jessica_abs_proginst_ufal_br/Ea9nXXGaaF9BkTFR1urX6toBhp1D1wQtjfkbJOaTo3PTOQ?rtime=0TB7aFJd3Ug" TargetMode="External"/><Relationship Id="rId2" Type="http://schemas.openxmlformats.org/officeDocument/2006/relationships/hyperlink" Target="https://sipac.sig.ufal.br/sipac/visualizaMaterial.do?popup=true&amp;id=23074&amp;acao=12" TargetMode="External"/><Relationship Id="rId3" Type="http://schemas.openxmlformats.org/officeDocument/2006/relationships/hyperlink" Target="https://www.bclab.com.br/quimicos-reagentes/acetato-de-amonio-pa-acs-acs-cientifica?variant_id=59&amp;parceiro=3&amp;gad_source=1&amp;gclid=CjwKCAiArKW-BhAzEiwAZhWsIIbwmzcf07u68gC1jukW15CMRTkWecBM6sOkR58LT1PqvvfwYs3aJBoCCBwQAvD_BwE" TargetMode="External"/><Relationship Id="rId149" Type="http://schemas.openxmlformats.org/officeDocument/2006/relationships/hyperlink" Target="https://sipac.sig.ufal.br/sipac/visualizaMaterial.do?popup=true&amp;id=27601&amp;acao=12" TargetMode="External"/><Relationship Id="rId4" Type="http://schemas.openxmlformats.org/officeDocument/2006/relationships/hyperlink" Target="https://sipac.sig.ufal.br/sipac/visualizaMaterial.do?popup=true&amp;id=22671&amp;acao=12" TargetMode="External"/><Relationship Id="rId148" Type="http://schemas.openxmlformats.org/officeDocument/2006/relationships/hyperlink" Target="https://sipac.sig.ufal.br/sipac/visualizaMaterial.do?popup=true&amp;id=2216&amp;acao=12" TargetMode="External"/><Relationship Id="rId269" Type="http://schemas.openxmlformats.org/officeDocument/2006/relationships/hyperlink" Target="https://sipac.sig.ufal.br/sipac/visualizaMaterial.do?popup=true&amp;id=30786&amp;acao=12" TargetMode="External"/><Relationship Id="rId9" Type="http://schemas.openxmlformats.org/officeDocument/2006/relationships/hyperlink" Target="https://sipac.sig.ufal.br/sipac/visualizaMaterial.do?popup=true&amp;id=22680&amp;acao=12" TargetMode="External"/><Relationship Id="rId143" Type="http://schemas.openxmlformats.org/officeDocument/2006/relationships/hyperlink" Target="https://sipac.sig.ufal.br/sipac/visualizaMaterial.do?popup=true&amp;id=30775&amp;acao=12" TargetMode="External"/><Relationship Id="rId264" Type="http://schemas.openxmlformats.org/officeDocument/2006/relationships/hyperlink" Target="https://sipac.sig.ufal.br/sipac/visualizaMaterial.do?popup=true&amp;id=23696&amp;acao=12" TargetMode="External"/><Relationship Id="rId142" Type="http://schemas.openxmlformats.org/officeDocument/2006/relationships/hyperlink" Target="https://sipac.sig.ufal.br/sipac/visualizaMaterial.do?popup=true&amp;id=33218&amp;acao=12" TargetMode="External"/><Relationship Id="rId263" Type="http://schemas.openxmlformats.org/officeDocument/2006/relationships/hyperlink" Target="https://sipac.sig.ufal.br/sipac/visualizaMaterial.do?popup=true&amp;id=25909&amp;acao=12" TargetMode="External"/><Relationship Id="rId141" Type="http://schemas.openxmlformats.org/officeDocument/2006/relationships/hyperlink" Target="https://sipac.sig.ufal.br/sipac/visualizaMaterial.do?popup=true&amp;id=35066&amp;acao=12" TargetMode="External"/><Relationship Id="rId262" Type="http://schemas.openxmlformats.org/officeDocument/2006/relationships/hyperlink" Target="https://sipac.sig.ufal.br/sipac/visualizaMaterial.do?popup=true&amp;id=25907&amp;acao=12" TargetMode="External"/><Relationship Id="rId140" Type="http://schemas.openxmlformats.org/officeDocument/2006/relationships/hyperlink" Target="https://sipac.sig.ufal.br/sipac/visualizaMaterial.do?popup=true&amp;id=23424&amp;acao=12" TargetMode="External"/><Relationship Id="rId261" Type="http://schemas.openxmlformats.org/officeDocument/2006/relationships/hyperlink" Target="https://sipac.sig.ufal.br/sipac/visualizaMaterial.do?popup=true&amp;id=28217&amp;acao=12" TargetMode="External"/><Relationship Id="rId5" Type="http://schemas.openxmlformats.org/officeDocument/2006/relationships/hyperlink" Target="https://sipac.sig.ufal.br/sipac/visualizaMaterial.do?popup=true&amp;id=22673&amp;acao=12" TargetMode="External"/><Relationship Id="rId147" Type="http://schemas.openxmlformats.org/officeDocument/2006/relationships/hyperlink" Target="https://sipac.sig.ufal.br/sipac/visualizaMaterial.do?popup=true&amp;id=9574&amp;acao=12" TargetMode="External"/><Relationship Id="rId268" Type="http://schemas.openxmlformats.org/officeDocument/2006/relationships/hyperlink" Target="https://sipac.sig.ufal.br/sipac/visualizaMaterial.do?popup=true&amp;id=23692&amp;acao=12" TargetMode="External"/><Relationship Id="rId6" Type="http://schemas.openxmlformats.org/officeDocument/2006/relationships/hyperlink" Target="https://sipac.sig.ufal.br/sipac/visualizaMaterial.do?popup=true&amp;id=22675&amp;acao=12" TargetMode="External"/><Relationship Id="rId146" Type="http://schemas.openxmlformats.org/officeDocument/2006/relationships/hyperlink" Target="https://sipac.sig.ufal.br/sipac/visualizaMaterial.do?popup=true&amp;id=28151&amp;acao=12" TargetMode="External"/><Relationship Id="rId267" Type="http://schemas.openxmlformats.org/officeDocument/2006/relationships/hyperlink" Target="https://sipac.sig.ufal.br/sipac/visualizaMaterial.do?popup=true&amp;id=23693&amp;acao=12" TargetMode="External"/><Relationship Id="rId7" Type="http://schemas.openxmlformats.org/officeDocument/2006/relationships/hyperlink" Target="https://sipac.sig.ufal.br/sipac/visualizaMaterial.do?popup=true&amp;id=22676&amp;acao=12" TargetMode="External"/><Relationship Id="rId145" Type="http://schemas.openxmlformats.org/officeDocument/2006/relationships/hyperlink" Target="https://sipac.sig.ufal.br/sipac/visualizaMaterial.do?popup=true&amp;id=33163&amp;acao=12" TargetMode="External"/><Relationship Id="rId266" Type="http://schemas.openxmlformats.org/officeDocument/2006/relationships/hyperlink" Target="https://sipac.sig.ufal.br/sipac/visualizaMaterial.do?popup=true&amp;id=23694&amp;acao=12" TargetMode="External"/><Relationship Id="rId8" Type="http://schemas.openxmlformats.org/officeDocument/2006/relationships/hyperlink" Target="https://sipac.sig.ufal.br/sipac/visualizaMaterial.do?popup=true&amp;id=22679&amp;acao=12" TargetMode="External"/><Relationship Id="rId144" Type="http://schemas.openxmlformats.org/officeDocument/2006/relationships/hyperlink" Target="https://sipac.sig.ufal.br/sipac/visualizaMaterial.do?popup=true&amp;id=22688&amp;acao=12" TargetMode="External"/><Relationship Id="rId265" Type="http://schemas.openxmlformats.org/officeDocument/2006/relationships/hyperlink" Target="https://sipac.sig.ufal.br/sipac/visualizaMaterial.do?popup=true&amp;id=25908&amp;acao=12" TargetMode="External"/><Relationship Id="rId73" Type="http://schemas.openxmlformats.org/officeDocument/2006/relationships/hyperlink" Target="https://sipac.sig.ufal.br/sipac/visualizaMaterial.do?popup=true&amp;id=35891&amp;acao=12" TargetMode="External"/><Relationship Id="rId72" Type="http://schemas.openxmlformats.org/officeDocument/2006/relationships/hyperlink" Target="https://sipac.sig.ufal.br/sipac/visualizaMaterial.do?popup=true&amp;id=10448&amp;acao=12" TargetMode="External"/><Relationship Id="rId75" Type="http://schemas.openxmlformats.org/officeDocument/2006/relationships/hyperlink" Target="https://sipac.sig.ufal.br/sipac/visualizaMaterial.do?popup=true&amp;id=23332&amp;acao=12" TargetMode="External"/><Relationship Id="rId74" Type="http://schemas.openxmlformats.org/officeDocument/2006/relationships/hyperlink" Target="https://sipac.sig.ufal.br/sipac/visualizaMaterial.do?popup=true&amp;id=23375&amp;acao=12" TargetMode="External"/><Relationship Id="rId77" Type="http://schemas.openxmlformats.org/officeDocument/2006/relationships/hyperlink" Target="https://sipac.sig.ufal.br/sipac/visualizaMaterial.do?popup=true&amp;id=35110&amp;acao=12" TargetMode="External"/><Relationship Id="rId260" Type="http://schemas.openxmlformats.org/officeDocument/2006/relationships/hyperlink" Target="https://sipac.sig.ufal.br/sipac/visualizaMaterial.do?popup=true&amp;id=23700&amp;acao=12" TargetMode="External"/><Relationship Id="rId76" Type="http://schemas.openxmlformats.org/officeDocument/2006/relationships/hyperlink" Target="https://sipac.sig.ufal.br/sipac/visualizaMaterial.do?popup=true&amp;id=35028&amp;acao=12" TargetMode="External"/><Relationship Id="rId79" Type="http://schemas.openxmlformats.org/officeDocument/2006/relationships/hyperlink" Target="https://sipac.sig.ufal.br/sipac/visualizaMaterial.do?popup=true&amp;id=35029&amp;acao=12" TargetMode="External"/><Relationship Id="rId78" Type="http://schemas.openxmlformats.org/officeDocument/2006/relationships/hyperlink" Target="https://sipac.sig.ufal.br/sipac/visualizaMaterial.do?popup=true&amp;id=23356&amp;acao=12" TargetMode="External"/><Relationship Id="rId71" Type="http://schemas.openxmlformats.org/officeDocument/2006/relationships/hyperlink" Target="https://sipac.sig.ufal.br/sipac/visualizaMaterial.do?popup=true&amp;id=23810&amp;acao=12" TargetMode="External"/><Relationship Id="rId70" Type="http://schemas.openxmlformats.org/officeDocument/2006/relationships/hyperlink" Target="https://sipac.sig.ufal.br/sipac/visualizaMaterial.do?popup=true&amp;id=18098&amp;acao=12" TargetMode="External"/><Relationship Id="rId139" Type="http://schemas.openxmlformats.org/officeDocument/2006/relationships/hyperlink" Target="https://sipac.sig.ufal.br/sipac/visualizaMaterial.do?popup=true&amp;id=23415&amp;acao=12" TargetMode="External"/><Relationship Id="rId138" Type="http://schemas.openxmlformats.org/officeDocument/2006/relationships/hyperlink" Target="https://sipac.sig.ufal.br/sipac/visualizaMaterial.do?popup=true&amp;id=23413&amp;acao=12" TargetMode="External"/><Relationship Id="rId259" Type="http://schemas.openxmlformats.org/officeDocument/2006/relationships/hyperlink" Target="https://sipac.sig.ufal.br/sipac/visualizaMaterial.do?popup=true&amp;id=23701&amp;acao=12" TargetMode="External"/><Relationship Id="rId137" Type="http://schemas.openxmlformats.org/officeDocument/2006/relationships/hyperlink" Target="https://sipac.sig.ufal.br/sipac/visualizaMaterial.do?popup=true&amp;id=23414&amp;acao=12" TargetMode="External"/><Relationship Id="rId258" Type="http://schemas.openxmlformats.org/officeDocument/2006/relationships/hyperlink" Target="https://sipac.sig.ufal.br/sipac/visualizaMaterial.do?popup=true&amp;id=23882&amp;acao=12" TargetMode="External"/><Relationship Id="rId132" Type="http://schemas.openxmlformats.org/officeDocument/2006/relationships/hyperlink" Target="https://sipac.sig.ufal.br/sipac/visualizaMaterial.do?popup=true&amp;id=22796&amp;acao=12" TargetMode="External"/><Relationship Id="rId253" Type="http://schemas.openxmlformats.org/officeDocument/2006/relationships/hyperlink" Target="https://sipac.sig.ufal.br/sipac/visualizaMaterial.do?popup=true&amp;id=35911&amp;acao=12" TargetMode="External"/><Relationship Id="rId131" Type="http://schemas.openxmlformats.org/officeDocument/2006/relationships/hyperlink" Target="https://sipac.sig.ufal.br/sipac/visualizaMaterial.do?popup=true&amp;id=22792&amp;acao=12" TargetMode="External"/><Relationship Id="rId252" Type="http://schemas.openxmlformats.org/officeDocument/2006/relationships/hyperlink" Target="https://sipac.sig.ufal.br/sipac/visualizaMaterial.do?popup=true&amp;id=35910&amp;acao=12" TargetMode="External"/><Relationship Id="rId130" Type="http://schemas.openxmlformats.org/officeDocument/2006/relationships/hyperlink" Target="https://sipac.sig.ufal.br/sipac/visualizaMaterial.do?popup=true&amp;id=35895&amp;acao=12" TargetMode="External"/><Relationship Id="rId251" Type="http://schemas.openxmlformats.org/officeDocument/2006/relationships/hyperlink" Target="https://sipac.sig.ufal.br/sipac/visualizaMaterial.do?popup=true&amp;id=30407&amp;acao=12" TargetMode="External"/><Relationship Id="rId250" Type="http://schemas.openxmlformats.org/officeDocument/2006/relationships/hyperlink" Target="https://sipac.sig.ufal.br/sipac/visualizaMaterial.do?popup=true&amp;id=30409&amp;acao=12" TargetMode="External"/><Relationship Id="rId136" Type="http://schemas.openxmlformats.org/officeDocument/2006/relationships/hyperlink" Target="https://sipac.sig.ufal.br/sipac/visualizaMaterial.do?popup=true&amp;id=23411&amp;acao=12" TargetMode="External"/><Relationship Id="rId257" Type="http://schemas.openxmlformats.org/officeDocument/2006/relationships/hyperlink" Target="https://sipac.sig.ufal.br/sipac/visualizaMaterial.do?popup=true&amp;id=23881&amp;acao=12" TargetMode="External"/><Relationship Id="rId135" Type="http://schemas.openxmlformats.org/officeDocument/2006/relationships/hyperlink" Target="https://sipac.sig.ufal.br/sipac/visualizaMaterial.do?popup=true&amp;id=35897&amp;acao=12" TargetMode="External"/><Relationship Id="rId256" Type="http://schemas.openxmlformats.org/officeDocument/2006/relationships/hyperlink" Target="https://sipac.sig.ufal.br/sipac/visualizaMaterial.do?popup=true&amp;id=23880&amp;acao=12" TargetMode="External"/><Relationship Id="rId134" Type="http://schemas.openxmlformats.org/officeDocument/2006/relationships/hyperlink" Target="https://sipac.sig.ufal.br/sipac/visualizaMaterial.do?popup=true&amp;id=28212&amp;acao=12" TargetMode="External"/><Relationship Id="rId255" Type="http://schemas.openxmlformats.org/officeDocument/2006/relationships/hyperlink" Target="https://sipac.sig.ufal.br/sipac/visualizaMaterial.do?popup=true&amp;id=34137&amp;acao=12" TargetMode="External"/><Relationship Id="rId133" Type="http://schemas.openxmlformats.org/officeDocument/2006/relationships/hyperlink" Target="https://sipac.sig.ufal.br/sipac/visualizaMaterial.do?popup=true&amp;id=22800&amp;acao=12" TargetMode="External"/><Relationship Id="rId254" Type="http://schemas.openxmlformats.org/officeDocument/2006/relationships/hyperlink" Target="https://sipac.sig.ufal.br/sipac/visualizaMaterial.do?popup=true&amp;id=35912&amp;acao=12" TargetMode="External"/><Relationship Id="rId62" Type="http://schemas.openxmlformats.org/officeDocument/2006/relationships/hyperlink" Target="https://sipac.sig.ufal.br/sipac/visualizaMaterial.do?popup=true&amp;id=145&amp;acao=12" TargetMode="External"/><Relationship Id="rId61" Type="http://schemas.openxmlformats.org/officeDocument/2006/relationships/hyperlink" Target="https://sipac.sig.ufal.br/sipac/visualizaMaterial.do?popup=true&amp;id=30772&amp;acao=12" TargetMode="External"/><Relationship Id="rId64" Type="http://schemas.openxmlformats.org/officeDocument/2006/relationships/hyperlink" Target="https://sipac.sig.ufal.br/sipac/visualizaMaterial.do?popup=true&amp;id=32613&amp;acao=12" TargetMode="External"/><Relationship Id="rId63" Type="http://schemas.openxmlformats.org/officeDocument/2006/relationships/hyperlink" Target="https://sipac.sig.ufal.br/sipac/visualizaMaterial.do?popup=true&amp;id=25139&amp;acao=12" TargetMode="External"/><Relationship Id="rId66" Type="http://schemas.openxmlformats.org/officeDocument/2006/relationships/hyperlink" Target="https://sipac.sig.ufal.br/sipac/visualizaMaterial.do?popup=true&amp;id=21042&amp;acao=12" TargetMode="External"/><Relationship Id="rId172" Type="http://schemas.openxmlformats.org/officeDocument/2006/relationships/hyperlink" Target="https://sipac.sig.ufal.br/sipac/visualizaMaterial.do?popup=true&amp;id=25863&amp;acao=12" TargetMode="External"/><Relationship Id="rId293" Type="http://schemas.openxmlformats.org/officeDocument/2006/relationships/hyperlink" Target="https://sipac.sig.ufal.br/sipac/visualizaMaterial.do?popup=true&amp;id=23503&amp;acao=12" TargetMode="External"/><Relationship Id="rId65" Type="http://schemas.openxmlformats.org/officeDocument/2006/relationships/hyperlink" Target="https://sipac.sig.ufal.br/sipac/visualizaMaterial.do?popup=true&amp;id=30414&amp;acao=12" TargetMode="External"/><Relationship Id="rId171" Type="http://schemas.openxmlformats.org/officeDocument/2006/relationships/hyperlink" Target="https://sipac.sig.ufal.br/sipac/visualizaMaterial.do?popup=true&amp;id=3547&amp;acao=12" TargetMode="External"/><Relationship Id="rId292" Type="http://schemas.openxmlformats.org/officeDocument/2006/relationships/hyperlink" Target="https://sipac.sig.ufal.br/sipac/visualizaMaterial.do?popup=true&amp;id=23521&amp;acao=12" TargetMode="External"/><Relationship Id="rId68" Type="http://schemas.openxmlformats.org/officeDocument/2006/relationships/hyperlink" Target="https://sipac.sig.ufal.br/sipac/visualizaMaterial.do?popup=true&amp;id=23373&amp;acao=12" TargetMode="External"/><Relationship Id="rId170" Type="http://schemas.openxmlformats.org/officeDocument/2006/relationships/hyperlink" Target="https://sipac.sig.ufal.br/sipac/visualizaMaterial.do?popup=true&amp;id=32631&amp;acao=12" TargetMode="External"/><Relationship Id="rId291" Type="http://schemas.openxmlformats.org/officeDocument/2006/relationships/hyperlink" Target="https://sipac.sig.ufal.br/sipac/visualizaMaterial.do?popup=true&amp;id=23681&amp;acao=12" TargetMode="External"/><Relationship Id="rId67" Type="http://schemas.openxmlformats.org/officeDocument/2006/relationships/hyperlink" Target="https://sipac.sig.ufal.br/sipac/visualizaMaterial.do?popup=true&amp;id=14668&amp;acao=12" TargetMode="External"/><Relationship Id="rId290" Type="http://schemas.openxmlformats.org/officeDocument/2006/relationships/hyperlink" Target="https://sipac.sig.ufal.br/sipac/visualizaMaterial.do?popup=true&amp;id=23680&amp;acao=12" TargetMode="External"/><Relationship Id="rId60" Type="http://schemas.openxmlformats.org/officeDocument/2006/relationships/hyperlink" Target="https://sipac.sig.ufal.br/sipac/visualizaMaterial.do?popup=true&amp;id=35890&amp;acao=12" TargetMode="External"/><Relationship Id="rId165" Type="http://schemas.openxmlformats.org/officeDocument/2006/relationships/hyperlink" Target="https://sipac.sig.ufal.br/sipac/visualizaMaterial.do?popup=true&amp;id=18091&amp;acao=12" TargetMode="External"/><Relationship Id="rId286" Type="http://schemas.openxmlformats.org/officeDocument/2006/relationships/hyperlink" Target="https://sipac.sig.ufal.br/sipac/visualizaMaterial.do?popup=true&amp;id=23678&amp;acao=12" TargetMode="External"/><Relationship Id="rId69" Type="http://schemas.openxmlformats.org/officeDocument/2006/relationships/hyperlink" Target="https://sipac.sig.ufal.br/sipac/visualizaMaterial.do?popup=true&amp;id=3916&amp;acao=12" TargetMode="External"/><Relationship Id="rId164" Type="http://schemas.openxmlformats.org/officeDocument/2006/relationships/hyperlink" Target="https://sipac.sig.ufal.br/sipac/visualizaMaterial.do?popup=true&amp;id=35898&amp;acao=12" TargetMode="External"/><Relationship Id="rId285" Type="http://schemas.openxmlformats.org/officeDocument/2006/relationships/hyperlink" Target="https://sipac.sig.ufal.br/sipac/visualizaMaterial.do?popup=true&amp;id=23671&amp;acao=12" TargetMode="External"/><Relationship Id="rId163" Type="http://schemas.openxmlformats.org/officeDocument/2006/relationships/hyperlink" Target="https://sipac.sig.ufal.br/sipac/visualizaMaterial.do?popup=true&amp;id=22997&amp;acao=12" TargetMode="External"/><Relationship Id="rId284" Type="http://schemas.openxmlformats.org/officeDocument/2006/relationships/hyperlink" Target="https://sipac.sig.ufal.br/sipac/visualizaMaterial.do?popup=true&amp;id=23677&amp;acao=12" TargetMode="External"/><Relationship Id="rId162" Type="http://schemas.openxmlformats.org/officeDocument/2006/relationships/hyperlink" Target="https://sipac.sig.ufal.br/sipac/visualizaMaterial.do?popup=true&amp;id=23669&amp;acao=12" TargetMode="External"/><Relationship Id="rId283" Type="http://schemas.openxmlformats.org/officeDocument/2006/relationships/hyperlink" Target="https://www.didaticasp.com.br/produto/tartarato-de-potassio-bibasico-semihidratado-500g-cas-6100-19-2.html?srsltid=AfmBOoqLcksc-t4BJrBRwDIMGlAH1RE4p7Omk-s_-nsh0tR8918q_Bcg" TargetMode="External"/><Relationship Id="rId169" Type="http://schemas.openxmlformats.org/officeDocument/2006/relationships/hyperlink" Target="https://sipac.sig.ufal.br/sipac/visualizaMaterial.do?popup=true&amp;id=10942&amp;acao=12" TargetMode="External"/><Relationship Id="rId168" Type="http://schemas.openxmlformats.org/officeDocument/2006/relationships/hyperlink" Target="https://sipac.sig.ufal.br/sipac/visualizaMaterial.do?popup=true&amp;id=25749&amp;acao=12" TargetMode="External"/><Relationship Id="rId289" Type="http://schemas.openxmlformats.org/officeDocument/2006/relationships/hyperlink" Target="https://sipac.sig.ufal.br/sipac/visualizaMaterial.do?popup=true&amp;id=24903&amp;acao=12" TargetMode="External"/><Relationship Id="rId167" Type="http://schemas.openxmlformats.org/officeDocument/2006/relationships/hyperlink" Target="https://sipac.sig.ufal.br/sipac/visualizaMaterial.do?popup=true&amp;id=23725&amp;acao=12" TargetMode="External"/><Relationship Id="rId288" Type="http://schemas.openxmlformats.org/officeDocument/2006/relationships/hyperlink" Target="https://sipac.sig.ufal.br/sipac/visualizaMaterial.do?popup=true&amp;id=23458&amp;acao=12" TargetMode="External"/><Relationship Id="rId166" Type="http://schemas.openxmlformats.org/officeDocument/2006/relationships/hyperlink" Target="https://sipac.sig.ufal.br/sipac/visualizaMaterial.do?popup=true&amp;id=11205&amp;acao=12" TargetMode="External"/><Relationship Id="rId287" Type="http://schemas.openxmlformats.org/officeDocument/2006/relationships/hyperlink" Target="https://sipac.sig.ufal.br/sipac/visualizaMaterial.do?popup=true&amp;id=23679&amp;acao=12" TargetMode="External"/><Relationship Id="rId51" Type="http://schemas.openxmlformats.org/officeDocument/2006/relationships/hyperlink" Target="https://sipac.sig.ufal.br/sipac/visualizaMaterial.do?popup=true&amp;id=25898&amp;acao=12" TargetMode="External"/><Relationship Id="rId50" Type="http://schemas.openxmlformats.org/officeDocument/2006/relationships/hyperlink" Target="https://sipac.sig.ufal.br/sipac/visualizaMaterial.do?popup=true&amp;id=23371&amp;acao=12" TargetMode="External"/><Relationship Id="rId53" Type="http://schemas.openxmlformats.org/officeDocument/2006/relationships/hyperlink" Target="https://sipac.sig.ufal.br/sipac/visualizaMaterial.do?popup=true&amp;id=2081&amp;acao=12" TargetMode="External"/><Relationship Id="rId52" Type="http://schemas.openxmlformats.org/officeDocument/2006/relationships/hyperlink" Target="https://sipac.sig.ufal.br/sipac/visualizaMaterial.do?popup=true&amp;id=23000&amp;acao=12" TargetMode="External"/><Relationship Id="rId55" Type="http://schemas.openxmlformats.org/officeDocument/2006/relationships/hyperlink" Target="https://sipac.sig.ufal.br/sipac/visualizaMaterial.do?popup=true&amp;id=30787&amp;acao=12" TargetMode="External"/><Relationship Id="rId161" Type="http://schemas.openxmlformats.org/officeDocument/2006/relationships/hyperlink" Target="https://sipac.sig.ufal.br/sipac/visualizaMaterial.do?popup=true&amp;id=2468&amp;acao=12" TargetMode="External"/><Relationship Id="rId282" Type="http://schemas.openxmlformats.org/officeDocument/2006/relationships/hyperlink" Target="https://sipac.sig.ufal.br/sipac/visualizaMaterial.do?popup=true&amp;id=33225&amp;acao=12" TargetMode="External"/><Relationship Id="rId54" Type="http://schemas.openxmlformats.org/officeDocument/2006/relationships/hyperlink" Target="https://sipac.sig.ufal.br/sipac/visualizaMaterial.do?popup=true&amp;id=32612&amp;acao=12" TargetMode="External"/><Relationship Id="rId160" Type="http://schemas.openxmlformats.org/officeDocument/2006/relationships/hyperlink" Target="https://sipac.sig.ufal.br/sipac/visualizaMaterial.do?popup=true&amp;id=23661&amp;acao=12" TargetMode="External"/><Relationship Id="rId281" Type="http://schemas.openxmlformats.org/officeDocument/2006/relationships/hyperlink" Target="https://sipac.sig.ufal.br/sipac/visualizaMaterial.do?popup=true&amp;id=23676&amp;acao=12" TargetMode="External"/><Relationship Id="rId57" Type="http://schemas.openxmlformats.org/officeDocument/2006/relationships/hyperlink" Target="https://sipac.sig.ufal.br/sipac/visualizaMaterial.do?popup=true&amp;id=2422&amp;acao=12" TargetMode="External"/><Relationship Id="rId280" Type="http://schemas.openxmlformats.org/officeDocument/2006/relationships/hyperlink" Target="https://sipac.sig.ufal.br/sipac/visualizaMaterial.do?popup=true&amp;id=23672&amp;acao=12" TargetMode="External"/><Relationship Id="rId56" Type="http://schemas.openxmlformats.org/officeDocument/2006/relationships/hyperlink" Target="https://sipac.sig.ufal.br/sipac/visualizaMaterial.do?popup=true&amp;id=2082&amp;acao=12" TargetMode="External"/><Relationship Id="rId159" Type="http://schemas.openxmlformats.org/officeDocument/2006/relationships/hyperlink" Target="https://sipac.sig.ufal.br/sipac/visualizaMaterial.do?popup=true&amp;id=4740&amp;acao=12" TargetMode="External"/><Relationship Id="rId59" Type="http://schemas.openxmlformats.org/officeDocument/2006/relationships/hyperlink" Target="https://sipac.sig.ufal.br/sipac/visualizaMaterial.do?popup=true&amp;id=23479&amp;acao=12" TargetMode="External"/><Relationship Id="rId154" Type="http://schemas.openxmlformats.org/officeDocument/2006/relationships/hyperlink" Target="https://sipac.sig.ufal.br/sipac/visualizaMaterial.do?popup=true&amp;id=24782&amp;acao=12" TargetMode="External"/><Relationship Id="rId275" Type="http://schemas.openxmlformats.org/officeDocument/2006/relationships/hyperlink" Target="https://sipac.sig.ufal.br/sipac/visualizaMaterial.do?popup=true&amp;id=8839&amp;acao=12" TargetMode="External"/><Relationship Id="rId58" Type="http://schemas.openxmlformats.org/officeDocument/2006/relationships/hyperlink" Target="https://sipac.sig.ufal.br/sipac/visualizaMaterial.do?popup=true&amp;id=23809&amp;acao=12" TargetMode="External"/><Relationship Id="rId153" Type="http://schemas.openxmlformats.org/officeDocument/2006/relationships/hyperlink" Target="https://sipac.sig.ufal.br/sipac/visualizaMaterial.do?popup=true&amp;id=33224&amp;acao=12" TargetMode="External"/><Relationship Id="rId274" Type="http://schemas.openxmlformats.org/officeDocument/2006/relationships/hyperlink" Target="https://sipac.sig.ufal.br/sipac/visualizaMaterial.do?popup=true&amp;id=23685&amp;acao=12" TargetMode="External"/><Relationship Id="rId152" Type="http://schemas.openxmlformats.org/officeDocument/2006/relationships/hyperlink" Target="https://sipac.sig.ufal.br/sipac/visualizaMaterial.do?popup=true&amp;id=33166&amp;acao=12" TargetMode="External"/><Relationship Id="rId273" Type="http://schemas.openxmlformats.org/officeDocument/2006/relationships/hyperlink" Target="https://sipac.sig.ufal.br/sipac/visualizaMaterial.do?popup=true&amp;id=25899&amp;acao=12" TargetMode="External"/><Relationship Id="rId151" Type="http://schemas.openxmlformats.org/officeDocument/2006/relationships/hyperlink" Target="https://sipac.sig.ufal.br/sipac/visualizaMaterial.do?popup=true&amp;id=27942&amp;acao=12" TargetMode="External"/><Relationship Id="rId272" Type="http://schemas.openxmlformats.org/officeDocument/2006/relationships/hyperlink" Target="https://sipac.sig.ufal.br/sipac/visualizaMaterial.do?popup=true&amp;id=23686&amp;acao=12" TargetMode="External"/><Relationship Id="rId158" Type="http://schemas.openxmlformats.org/officeDocument/2006/relationships/hyperlink" Target="https://sipac.sig.ufal.br/sipac/visualizaMaterial.do?popup=true&amp;id=1018&amp;acao=12" TargetMode="External"/><Relationship Id="rId279" Type="http://schemas.openxmlformats.org/officeDocument/2006/relationships/hyperlink" Target="https://sipac.sig.ufal.br/sipac/visualizaMaterial.do?popup=true&amp;id=30788&amp;acao=12" TargetMode="External"/><Relationship Id="rId157" Type="http://schemas.openxmlformats.org/officeDocument/2006/relationships/hyperlink" Target="https://sipac.sig.ufal.br/sipac/visualizaMaterial.do?popup=true&amp;id=35913&amp;acao=12" TargetMode="External"/><Relationship Id="rId278" Type="http://schemas.openxmlformats.org/officeDocument/2006/relationships/hyperlink" Target="https://sipac.sig.ufal.br/sipac/visualizaMaterial.do?popup=true&amp;id=1751&amp;acao=12" TargetMode="External"/><Relationship Id="rId156" Type="http://schemas.openxmlformats.org/officeDocument/2006/relationships/hyperlink" Target="https://sipac.sig.ufal.br/sipac/visualizaMaterial.do?popup=true&amp;id=11204&amp;acao=12" TargetMode="External"/><Relationship Id="rId277" Type="http://schemas.openxmlformats.org/officeDocument/2006/relationships/hyperlink" Target="https://sipac.sig.ufal.br/sipac/visualizaMaterial.do?popup=true&amp;id=23682&amp;acao=12" TargetMode="External"/><Relationship Id="rId155" Type="http://schemas.openxmlformats.org/officeDocument/2006/relationships/hyperlink" Target="https://sipac.sig.ufal.br/sipac/visualizaMaterial.do?popup=true&amp;id=27614&amp;acao=12" TargetMode="External"/><Relationship Id="rId276" Type="http://schemas.openxmlformats.org/officeDocument/2006/relationships/hyperlink" Target="https://sipac.sig.ufal.br/sipac/visualizaMaterial.do?popup=true&amp;id=23683&amp;acao=12" TargetMode="External"/><Relationship Id="rId107" Type="http://schemas.openxmlformats.org/officeDocument/2006/relationships/hyperlink" Target="https://sipac.sig.ufal.br/sipac/visualizaMaterial.do?popup=true&amp;id=22742&amp;acao=12" TargetMode="External"/><Relationship Id="rId228" Type="http://schemas.openxmlformats.org/officeDocument/2006/relationships/hyperlink" Target="https://sipac.sig.ufal.br/sipac/visualizaMaterial.do?popup=true&amp;id=32540&amp;acao=12" TargetMode="External"/><Relationship Id="rId106" Type="http://schemas.openxmlformats.org/officeDocument/2006/relationships/hyperlink" Target="https://www.didaticasp.com.br/produto/citrato-de-potassio-tribasico-monohidratado-pa-500g-cas-6100-05-6.html" TargetMode="External"/><Relationship Id="rId227" Type="http://schemas.openxmlformats.org/officeDocument/2006/relationships/hyperlink" Target="https://sipac.sig.ufal.br/sipac/visualizaMaterial.do?popup=true&amp;id=23754&amp;acao=12" TargetMode="External"/><Relationship Id="rId105" Type="http://schemas.openxmlformats.org/officeDocument/2006/relationships/hyperlink" Target="https://sipac.sig.ufal.br/sipac/visualizaMaterial.do?popup=true&amp;id=22741&amp;acao=12" TargetMode="External"/><Relationship Id="rId226" Type="http://schemas.openxmlformats.org/officeDocument/2006/relationships/hyperlink" Target="https://sipac.sig.ufal.br/sipac/visualizaMaterial.do?popup=true&amp;id=24914&amp;acao=12" TargetMode="External"/><Relationship Id="rId104" Type="http://schemas.openxmlformats.org/officeDocument/2006/relationships/hyperlink" Target="https://sipac.sig.ufal.br/sipac/visualizaMaterial.do?popup=true&amp;id=23474&amp;acao=12" TargetMode="External"/><Relationship Id="rId225" Type="http://schemas.openxmlformats.org/officeDocument/2006/relationships/hyperlink" Target="https://sipac.sig.ufal.br/sipac/visualizaMaterial.do?popup=true&amp;id=33220&amp;acao=12" TargetMode="External"/><Relationship Id="rId109" Type="http://schemas.openxmlformats.org/officeDocument/2006/relationships/hyperlink" Target="https://sipac.sig.ufal.br/sipac/visualizaMaterial.do?popup=true&amp;id=35893&amp;acao=12" TargetMode="External"/><Relationship Id="rId108" Type="http://schemas.openxmlformats.org/officeDocument/2006/relationships/hyperlink" Target="https://sipac.sig.ufal.br/sipac/visualizaMaterial.do?popup=true&amp;id=22744&amp;acao=12" TargetMode="External"/><Relationship Id="rId229" Type="http://schemas.openxmlformats.org/officeDocument/2006/relationships/hyperlink" Target="https://sipac.sig.ufal.br/sipac/visualizaMaterial.do?popup=true&amp;id=23822&amp;acao=12" TargetMode="External"/><Relationship Id="rId220" Type="http://schemas.openxmlformats.org/officeDocument/2006/relationships/hyperlink" Target="https://sipac.sig.ufal.br/sipac/visualizaMaterial.do?popup=true&amp;id=30423&amp;acao=12" TargetMode="External"/><Relationship Id="rId103" Type="http://schemas.openxmlformats.org/officeDocument/2006/relationships/hyperlink" Target="https://sipac.sig.ufal.br/sipac/visualizaMaterial.do?popup=true&amp;id=23478&amp;acao=12" TargetMode="External"/><Relationship Id="rId224" Type="http://schemas.openxmlformats.org/officeDocument/2006/relationships/hyperlink" Target="https://sipac.sig.ufal.br/sipac/visualizaMaterial.do?popup=true&amp;id=32634&amp;acao=12" TargetMode="External"/><Relationship Id="rId102" Type="http://schemas.openxmlformats.org/officeDocument/2006/relationships/hyperlink" Target="https://sipac.sig.ufal.br/sipac/visualizaMaterial.do?popup=true&amp;id=35892&amp;acao=12" TargetMode="External"/><Relationship Id="rId223" Type="http://schemas.openxmlformats.org/officeDocument/2006/relationships/hyperlink" Target="https://sipac.sig.ufal.br/sipac/visualizaMaterial.do?popup=true&amp;id=30424&amp;acao=12" TargetMode="External"/><Relationship Id="rId101" Type="http://schemas.openxmlformats.org/officeDocument/2006/relationships/hyperlink" Target="https://sipac.sig.ufal.br/sipac/visualizaMaterial.do?popup=true&amp;id=23488&amp;acao=12" TargetMode="External"/><Relationship Id="rId222" Type="http://schemas.openxmlformats.org/officeDocument/2006/relationships/hyperlink" Target="https://sipac.sig.ufal.br/sipac/visualizaMaterial.do?popup=true&amp;id=25868&amp;acao=12" TargetMode="External"/><Relationship Id="rId100" Type="http://schemas.openxmlformats.org/officeDocument/2006/relationships/hyperlink" Target="https://sipac.sig.ufal.br/sipac/visualizaMaterial.do?popup=true&amp;id=30770&amp;acao=12" TargetMode="External"/><Relationship Id="rId221" Type="http://schemas.openxmlformats.org/officeDocument/2006/relationships/hyperlink" Target="https://sipac.sig.ufal.br/sipac/visualizaMaterial.do?popup=true&amp;id=24917&amp;acao=12" TargetMode="External"/><Relationship Id="rId217" Type="http://schemas.openxmlformats.org/officeDocument/2006/relationships/hyperlink" Target="https://sipac.sig.ufal.br/sipac/visualizaMaterial.do?popup=true&amp;id=23711&amp;acao=12" TargetMode="External"/><Relationship Id="rId216" Type="http://schemas.openxmlformats.org/officeDocument/2006/relationships/hyperlink" Target="https://sipac.sig.ufal.br/sipac/visualizaMaterial.do?popup=true&amp;id=23508&amp;acao=12" TargetMode="External"/><Relationship Id="rId215" Type="http://schemas.openxmlformats.org/officeDocument/2006/relationships/hyperlink" Target="https://sipac.sig.ufal.br/sipac/visualizaMaterial.do?popup=true&amp;id=23505&amp;acao=12" TargetMode="External"/><Relationship Id="rId214" Type="http://schemas.openxmlformats.org/officeDocument/2006/relationships/hyperlink" Target="https://sipac.sig.ufal.br/sipac/visualizaMaterial.do?popup=true&amp;id=23501&amp;acao=12" TargetMode="External"/><Relationship Id="rId219" Type="http://schemas.openxmlformats.org/officeDocument/2006/relationships/hyperlink" Target="https://sipac.sig.ufal.br/sipac/visualizaMaterial.do?popup=true&amp;id=23714&amp;acao=12" TargetMode="External"/><Relationship Id="rId218" Type="http://schemas.openxmlformats.org/officeDocument/2006/relationships/hyperlink" Target="https://sipac.sig.ufal.br/sipac/visualizaMaterial.do?popup=true&amp;id=30422&amp;acao=12" TargetMode="External"/><Relationship Id="rId213" Type="http://schemas.openxmlformats.org/officeDocument/2006/relationships/hyperlink" Target="https://sipac.sig.ufal.br/sipac/visualizaMaterial.do?popup=true&amp;id=23494&amp;acao=12" TargetMode="External"/><Relationship Id="rId212" Type="http://schemas.openxmlformats.org/officeDocument/2006/relationships/hyperlink" Target="https://sipac.sig.ufal.br/sipac/visualizaMaterial.do?popup=true&amp;id=35909&amp;acao=12" TargetMode="External"/><Relationship Id="rId211" Type="http://schemas.openxmlformats.org/officeDocument/2006/relationships/hyperlink" Target="https://sipac.sig.ufal.br/sipac/visualizaMaterial.do?popup=true&amp;id=23490&amp;acao=12" TargetMode="External"/><Relationship Id="rId210" Type="http://schemas.openxmlformats.org/officeDocument/2006/relationships/hyperlink" Target="https://sipac.sig.ufal.br/sipac/visualizaMaterial.do?popup=true&amp;id=4169&amp;acao=12" TargetMode="External"/><Relationship Id="rId129" Type="http://schemas.openxmlformats.org/officeDocument/2006/relationships/hyperlink" Target="https://sipac.sig.ufal.br/sipac/visualizaMaterial.do?popup=true&amp;id=25144&amp;acao=12" TargetMode="External"/><Relationship Id="rId128" Type="http://schemas.openxmlformats.org/officeDocument/2006/relationships/hyperlink" Target="https://sipac.sig.ufal.br/sipac/visualizaMaterial.do?popup=true&amp;id=22786&amp;acao=12" TargetMode="External"/><Relationship Id="rId249" Type="http://schemas.openxmlformats.org/officeDocument/2006/relationships/hyperlink" Target="https://sipac.sig.ufal.br/sipac/visualizaMaterial.do?popup=true&amp;id=30408&amp;acao=12" TargetMode="External"/><Relationship Id="rId127" Type="http://schemas.openxmlformats.org/officeDocument/2006/relationships/hyperlink" Target="https://sipac.sig.ufal.br/sipac/visualizaMaterial.do?popup=true&amp;id=30779&amp;acao=12" TargetMode="External"/><Relationship Id="rId248" Type="http://schemas.openxmlformats.org/officeDocument/2006/relationships/hyperlink" Target="https://sipac.sig.ufal.br/sipac/visualizaMaterial.do?popup=true&amp;id=32633&amp;acao=12" TargetMode="External"/><Relationship Id="rId126" Type="http://schemas.openxmlformats.org/officeDocument/2006/relationships/hyperlink" Target="https://sipac.sig.ufal.br/sipac/visualizaMaterial.do?popup=true&amp;id=30773&amp;acao=12" TargetMode="External"/><Relationship Id="rId247" Type="http://schemas.openxmlformats.org/officeDocument/2006/relationships/hyperlink" Target="https://sipac.sig.ufal.br/sipac/visualizaMaterial.do?popup=true&amp;id=30777&amp;acao=12" TargetMode="External"/><Relationship Id="rId121" Type="http://schemas.openxmlformats.org/officeDocument/2006/relationships/hyperlink" Target="https://sipac.sig.ufal.br/sipac/visualizaMaterial.do?popup=true&amp;id=25860&amp;acao=12" TargetMode="External"/><Relationship Id="rId242" Type="http://schemas.openxmlformats.org/officeDocument/2006/relationships/hyperlink" Target="https://sipac.sig.ufal.br/sipac/visualizaMaterial.do?popup=true&amp;id=23716&amp;acao=12" TargetMode="External"/><Relationship Id="rId120" Type="http://schemas.openxmlformats.org/officeDocument/2006/relationships/hyperlink" Target="https://sipac.sig.ufal.br/sipac/visualizaMaterial.do?popup=true&amp;id=22765&amp;acao=12" TargetMode="External"/><Relationship Id="rId241" Type="http://schemas.openxmlformats.org/officeDocument/2006/relationships/hyperlink" Target="https://sipac.sig.ufal.br/sipac/visualizaMaterial.do?popup=true&amp;id=25886&amp;acao=12" TargetMode="External"/><Relationship Id="rId240" Type="http://schemas.openxmlformats.org/officeDocument/2006/relationships/hyperlink" Target="https://sipac.sig.ufal.br/sipac/visualizaMaterial.do?popup=true&amp;id=35153&amp;acao=12" TargetMode="External"/><Relationship Id="rId125" Type="http://schemas.openxmlformats.org/officeDocument/2006/relationships/hyperlink" Target="https://sipac.sig.ufal.br/sipac/visualizaMaterial.do?popup=true&amp;id=22784&amp;acao=12" TargetMode="External"/><Relationship Id="rId246" Type="http://schemas.openxmlformats.org/officeDocument/2006/relationships/hyperlink" Target="https://sipac.sig.ufal.br/sipac/visualizaMaterial.do?popup=true&amp;id=23707&amp;acao=12" TargetMode="External"/><Relationship Id="rId124" Type="http://schemas.openxmlformats.org/officeDocument/2006/relationships/hyperlink" Target="https://sipac.sig.ufal.br/sipac/visualizaMaterial.do?popup=true&amp;id=13067&amp;acao=12" TargetMode="External"/><Relationship Id="rId245" Type="http://schemas.openxmlformats.org/officeDocument/2006/relationships/hyperlink" Target="https://sipac.sig.ufal.br/sipac/visualizaMaterial.do?popup=true&amp;id=23709&amp;acao=12" TargetMode="External"/><Relationship Id="rId123" Type="http://schemas.openxmlformats.org/officeDocument/2006/relationships/hyperlink" Target="https://sipac.sig.ufal.br/sipac/visualizaMaterial.do?popup=true&amp;id=22775&amp;acao=12" TargetMode="External"/><Relationship Id="rId244" Type="http://schemas.openxmlformats.org/officeDocument/2006/relationships/hyperlink" Target="https://sipac.sig.ufal.br/sipac/visualizaMaterial.do?popup=true&amp;id=24899&amp;acao=12" TargetMode="External"/><Relationship Id="rId122" Type="http://schemas.openxmlformats.org/officeDocument/2006/relationships/hyperlink" Target="https://sipac.sig.ufal.br/sipac/visualizaMaterial.do?popup=true&amp;id=22768&amp;acao=12" TargetMode="External"/><Relationship Id="rId243" Type="http://schemas.openxmlformats.org/officeDocument/2006/relationships/hyperlink" Target="https://sipac.sig.ufal.br/sipac/visualizaMaterial.do?popup=true&amp;id=23712&amp;acao=12" TargetMode="External"/><Relationship Id="rId95" Type="http://schemas.openxmlformats.org/officeDocument/2006/relationships/hyperlink" Target="https://sipac.sig.ufal.br/sipac/visualizaMaterial.do?popup=true&amp;id=23699&amp;acao=12" TargetMode="External"/><Relationship Id="rId94" Type="http://schemas.openxmlformats.org/officeDocument/2006/relationships/hyperlink" Target="https://sipac.sig.ufal.br/sipac/visualizaMaterial.do?popup=true&amp;id=23695&amp;acao=12" TargetMode="External"/><Relationship Id="rId97" Type="http://schemas.openxmlformats.org/officeDocument/2006/relationships/hyperlink" Target="https://sipac.sig.ufal.br/sipac/visualizaMaterial.do?popup=true&amp;id=23704&amp;acao=12" TargetMode="External"/><Relationship Id="rId96" Type="http://schemas.openxmlformats.org/officeDocument/2006/relationships/hyperlink" Target="https://sipac.sig.ufal.br/sipac/visualizaMaterial.do?popup=true&amp;id=30771&amp;acao=12" TargetMode="External"/><Relationship Id="rId99" Type="http://schemas.openxmlformats.org/officeDocument/2006/relationships/hyperlink" Target="https://sipac.sig.ufal.br/sipac/visualizaMaterial.do?popup=true&amp;id=23500&amp;acao=12" TargetMode="External"/><Relationship Id="rId98" Type="http://schemas.openxmlformats.org/officeDocument/2006/relationships/hyperlink" Target="https://sipac.sig.ufal.br/sipac/visualizaMaterial.do?popup=true&amp;id=23705&amp;acao=12" TargetMode="External"/><Relationship Id="rId91" Type="http://schemas.openxmlformats.org/officeDocument/2006/relationships/hyperlink" Target="https://sipac.sig.ufal.br/sipac/visualizaMaterial.do?popup=true&amp;id=32617&amp;acao=12" TargetMode="External"/><Relationship Id="rId90" Type="http://schemas.openxmlformats.org/officeDocument/2006/relationships/hyperlink" Target="https://sipac.sig.ufal.br/sipac/visualizaMaterial.do?popup=true&amp;id=28150&amp;acao=12" TargetMode="External"/><Relationship Id="rId93" Type="http://schemas.openxmlformats.org/officeDocument/2006/relationships/hyperlink" Target="https://sipac.sig.ufal.br/sipac/visualizaMaterial.do?popup=true&amp;id=24777&amp;acao=12" TargetMode="External"/><Relationship Id="rId92" Type="http://schemas.openxmlformats.org/officeDocument/2006/relationships/hyperlink" Target="https://sipac.sig.ufal.br/sipac/visualizaMaterial.do?popup=true&amp;id=30406&amp;acao=12" TargetMode="External"/><Relationship Id="rId118" Type="http://schemas.openxmlformats.org/officeDocument/2006/relationships/hyperlink" Target="https://sipac.sig.ufal.br/sipac/visualizaMaterial.do?popup=true&amp;id=22761&amp;acao=12" TargetMode="External"/><Relationship Id="rId239" Type="http://schemas.openxmlformats.org/officeDocument/2006/relationships/hyperlink" Target="https://sipac.sig.ufal.br/sipac/visualizaMaterial.do?popup=true&amp;id=23755&amp;acao=12" TargetMode="External"/><Relationship Id="rId117" Type="http://schemas.openxmlformats.org/officeDocument/2006/relationships/hyperlink" Target="https://sipac.sig.ufal.br/sipac/visualizaMaterial.do?popup=true&amp;id=22759&amp;acao=12" TargetMode="External"/><Relationship Id="rId238" Type="http://schemas.openxmlformats.org/officeDocument/2006/relationships/hyperlink" Target="https://sipac.sig.ufal.br/sipac/visualizaMaterial.do?popup=true&amp;id=31010&amp;acao=12" TargetMode="External"/><Relationship Id="rId116" Type="http://schemas.openxmlformats.org/officeDocument/2006/relationships/hyperlink" Target="https://sipac.sig.ufal.br/sipac/visualizaMaterial.do?popup=true&amp;id=35894&amp;acao=12" TargetMode="External"/><Relationship Id="rId237" Type="http://schemas.openxmlformats.org/officeDocument/2006/relationships/hyperlink" Target="https://sipac.sig.ufal.br/sipac/visualizaMaterial.do?popup=true&amp;id=28269&amp;acao=12" TargetMode="External"/><Relationship Id="rId115" Type="http://schemas.openxmlformats.org/officeDocument/2006/relationships/hyperlink" Target="https://sipac.sig.ufal.br/sipac/visualizaMaterial.do?popup=true&amp;id=22757&amp;acao=12" TargetMode="External"/><Relationship Id="rId236" Type="http://schemas.openxmlformats.org/officeDocument/2006/relationships/hyperlink" Target="https://sipac.sig.ufal.br/sipac/visualizaMaterial.do?popup=true&amp;id=28268&amp;acao=12" TargetMode="External"/><Relationship Id="rId119" Type="http://schemas.openxmlformats.org/officeDocument/2006/relationships/hyperlink" Target="https://sipac.sig.ufal.br/sipac/visualizaMaterial.do?popup=true&amp;id=30416&amp;acao=12" TargetMode="External"/><Relationship Id="rId110" Type="http://schemas.openxmlformats.org/officeDocument/2006/relationships/hyperlink" Target="https://sipac.sig.ufal.br/sipac/visualizaMaterial.do?popup=true&amp;id=31255&amp;acao=12" TargetMode="External"/><Relationship Id="rId231" Type="http://schemas.openxmlformats.org/officeDocument/2006/relationships/hyperlink" Target="https://sipac.sig.ufal.br/sipac/visualizaMaterial.do?popup=true&amp;id=23825&amp;acao=12" TargetMode="External"/><Relationship Id="rId230" Type="http://schemas.openxmlformats.org/officeDocument/2006/relationships/hyperlink" Target="https://sipac.sig.ufal.br/sipac/visualizaMaterial.do?popup=true&amp;id=23823&amp;acao=12" TargetMode="External"/><Relationship Id="rId114" Type="http://schemas.openxmlformats.org/officeDocument/2006/relationships/hyperlink" Target="https://sipac.sig.ufal.br/sipac/visualizaMaterial.do?popup=true&amp;id=30769&amp;acao=12" TargetMode="External"/><Relationship Id="rId235" Type="http://schemas.openxmlformats.org/officeDocument/2006/relationships/hyperlink" Target="https://sipac.sig.ufal.br/sipac/visualizaMaterial.do?popup=true&amp;id=27613&amp;acao=12" TargetMode="External"/><Relationship Id="rId113" Type="http://schemas.openxmlformats.org/officeDocument/2006/relationships/hyperlink" Target="https://sipac.sig.ufal.br/sipac/visualizaMaterial.do?popup=true&amp;id=22748&amp;acao=12" TargetMode="External"/><Relationship Id="rId234" Type="http://schemas.openxmlformats.org/officeDocument/2006/relationships/hyperlink" Target="https://sipac.sig.ufal.br/sipac/visualizaMaterial.do?popup=true&amp;id=22630&amp;acao=12" TargetMode="External"/><Relationship Id="rId112" Type="http://schemas.openxmlformats.org/officeDocument/2006/relationships/hyperlink" Target="https://sipac.sig.ufal.br/sipac/visualizaMaterial.do?popup=true&amp;id=22747&amp;acao=12" TargetMode="External"/><Relationship Id="rId233" Type="http://schemas.openxmlformats.org/officeDocument/2006/relationships/hyperlink" Target="https://sipac.sig.ufal.br/sipac/visualizaMaterial.do?popup=true&amp;id=23482&amp;acao=12" TargetMode="External"/><Relationship Id="rId111" Type="http://schemas.openxmlformats.org/officeDocument/2006/relationships/hyperlink" Target="https://sipac.sig.ufal.br/sipac/visualizaMaterial.do?popup=true&amp;id=22746&amp;acao=12" TargetMode="External"/><Relationship Id="rId232" Type="http://schemas.openxmlformats.org/officeDocument/2006/relationships/hyperlink" Target="https://sipac.sig.ufal.br/sipac/visualizaMaterial.do?popup=true&amp;id=25884&amp;acao=12" TargetMode="External"/><Relationship Id="rId304" Type="http://schemas.openxmlformats.org/officeDocument/2006/relationships/drawing" Target="../drawings/drawing1.xml"/><Relationship Id="rId303" Type="http://schemas.openxmlformats.org/officeDocument/2006/relationships/hyperlink" Target="https://sipac.sig.ufal.br/sipac/visualizaMaterial.do?popup=true&amp;id=23266&amp;acao=12" TargetMode="External"/><Relationship Id="rId302" Type="http://schemas.openxmlformats.org/officeDocument/2006/relationships/hyperlink" Target="https://sipac.sig.ufal.br/sipac/visualizaMaterial.do?popup=true&amp;id=23269&amp;acao=12" TargetMode="External"/><Relationship Id="rId301" Type="http://schemas.openxmlformats.org/officeDocument/2006/relationships/hyperlink" Target="https://sipac.sig.ufal.br/sipac/visualizaMaterial.do?popup=true&amp;id=24837&amp;acao=12" TargetMode="External"/><Relationship Id="rId300" Type="http://schemas.openxmlformats.org/officeDocument/2006/relationships/hyperlink" Target="https://sipac.sig.ufal.br/sipac/visualizaMaterial.do?popup=true&amp;id=8202&amp;acao=12" TargetMode="External"/><Relationship Id="rId206" Type="http://schemas.openxmlformats.org/officeDocument/2006/relationships/hyperlink" Target="https://www.orbitallab.com.br/nitrato-de-amonio-pa-acs-(-produto-controlado-pelo-ministerio-do-exercito)-1842" TargetMode="External"/><Relationship Id="rId205" Type="http://schemas.openxmlformats.org/officeDocument/2006/relationships/hyperlink" Target="https://sipac.sig.ufal.br/sipac/visualizaMaterial.do?popup=true&amp;id=30781&amp;acao=12" TargetMode="External"/><Relationship Id="rId204" Type="http://schemas.openxmlformats.org/officeDocument/2006/relationships/hyperlink" Target="https://sipac.sig.ufal.br/sipac/visualizaMaterial.do?popup=true&amp;id=13078&amp;acao=12" TargetMode="External"/><Relationship Id="rId203" Type="http://schemas.openxmlformats.org/officeDocument/2006/relationships/hyperlink" Target="https://sipac.sig.ufal.br/sipac/visualizaMaterial.do?popup=true&amp;id=24767&amp;acao=12" TargetMode="External"/><Relationship Id="rId209" Type="http://schemas.openxmlformats.org/officeDocument/2006/relationships/hyperlink" Target="https://sipac.sig.ufal.br/sipac/visualizaMaterial.do?popup=true&amp;id=24910&amp;acao=12" TargetMode="External"/><Relationship Id="rId208" Type="http://schemas.openxmlformats.org/officeDocument/2006/relationships/hyperlink" Target="https://sipac.sig.ufal.br/sipac/visualizaMaterial.do?popup=true&amp;id=30782&amp;acao=12" TargetMode="External"/><Relationship Id="rId207" Type="http://schemas.openxmlformats.org/officeDocument/2006/relationships/hyperlink" Target="https://sipac.sig.ufal.br/sipac/visualizaMaterial.do?popup=true&amp;id=205&amp;acao=12" TargetMode="External"/><Relationship Id="rId202" Type="http://schemas.openxmlformats.org/officeDocument/2006/relationships/hyperlink" Target="https://sipac.sig.ufal.br/sipac/visualizaMaterial.do?popup=true&amp;id=23470&amp;acao=12" TargetMode="External"/><Relationship Id="rId201" Type="http://schemas.openxmlformats.org/officeDocument/2006/relationships/hyperlink" Target="https://sipac.sig.ufal.br/sipac/visualizaMaterial.do?popup=true&amp;id=35908&amp;acao=12" TargetMode="External"/><Relationship Id="rId200" Type="http://schemas.openxmlformats.org/officeDocument/2006/relationships/hyperlink" Target="https://sipac.sig.ufal.br/sipac/visualizaMaterial.do?popup=true&amp;id=30420&amp;acao=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75"/>
  <cols>
    <col customWidth="1" min="1" max="1" width="6.63"/>
    <col customWidth="1" min="2" max="2" width="22.5"/>
    <col customWidth="1" min="7" max="7" width="14.25"/>
    <col customWidth="1" min="10" max="10" width="10.75"/>
    <col customWidth="1" min="11" max="11" width="9.63"/>
    <col customWidth="1" min="12" max="12" width="12.25"/>
    <col customWidth="1" min="13" max="14" width="12.13"/>
    <col customWidth="1" min="15" max="16" width="22.88"/>
    <col customWidth="1" min="17" max="18" width="11.25"/>
    <col customWidth="1" min="19" max="19" width="27.13"/>
    <col customWidth="1" hidden="1" min="20" max="20" width="31.38"/>
    <col customWidth="1" hidden="1" min="21" max="21" width="27.13"/>
    <col customWidth="1" hidden="1" min="22" max="22" width="10.63"/>
    <col hidden="1" min="23" max="26" width="12.63"/>
  </cols>
  <sheetData>
    <row r="1">
      <c r="B1" s="1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4" t="s">
        <v>6</v>
      </c>
      <c r="I1" s="2" t="s">
        <v>7</v>
      </c>
      <c r="J1" s="2" t="s">
        <v>8</v>
      </c>
      <c r="K1" s="5" t="s">
        <v>9</v>
      </c>
      <c r="L1" s="6" t="s">
        <v>10</v>
      </c>
      <c r="M1" s="7" t="s">
        <v>11</v>
      </c>
      <c r="N1" s="8" t="s">
        <v>12</v>
      </c>
      <c r="O1" s="6" t="s">
        <v>13</v>
      </c>
      <c r="P1" s="6" t="s">
        <v>14</v>
      </c>
      <c r="Q1" s="6" t="s">
        <v>15</v>
      </c>
      <c r="R1" s="9" t="s">
        <v>16</v>
      </c>
      <c r="S1" s="10" t="s">
        <v>17</v>
      </c>
      <c r="T1" s="9" t="s">
        <v>18</v>
      </c>
      <c r="U1" s="5" t="s">
        <v>19</v>
      </c>
      <c r="V1" s="9" t="s">
        <v>20</v>
      </c>
      <c r="W1" s="11" t="s">
        <v>21</v>
      </c>
      <c r="X1" s="11" t="s">
        <v>16</v>
      </c>
      <c r="Y1" s="11" t="s">
        <v>22</v>
      </c>
      <c r="Z1" s="11" t="s">
        <v>23</v>
      </c>
      <c r="AA1" s="12" t="s">
        <v>24</v>
      </c>
      <c r="AB1" s="11" t="s">
        <v>25</v>
      </c>
      <c r="AC1" s="2" t="s">
        <v>26</v>
      </c>
      <c r="AD1" s="2" t="s">
        <v>27</v>
      </c>
      <c r="AE1" s="2" t="s">
        <v>28</v>
      </c>
      <c r="AF1" s="2" t="s">
        <v>28</v>
      </c>
      <c r="AG1" s="2" t="s">
        <v>29</v>
      </c>
      <c r="AH1" s="2" t="s">
        <v>30</v>
      </c>
      <c r="AI1" s="5" t="s">
        <v>31</v>
      </c>
      <c r="AJ1" s="2" t="s">
        <v>32</v>
      </c>
      <c r="AK1" s="2" t="s">
        <v>33</v>
      </c>
      <c r="AL1" s="5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5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5" t="s">
        <v>48</v>
      </c>
      <c r="BA1" s="2" t="s">
        <v>49</v>
      </c>
      <c r="BB1" s="5" t="s">
        <v>50</v>
      </c>
      <c r="BC1" s="5" t="s">
        <v>51</v>
      </c>
      <c r="BD1" s="2" t="s">
        <v>52</v>
      </c>
      <c r="BE1" s="2" t="s">
        <v>53</v>
      </c>
    </row>
    <row r="2">
      <c r="A2" s="13" t="s">
        <v>33</v>
      </c>
      <c r="B2" s="1" t="s">
        <v>54</v>
      </c>
      <c r="C2" s="13" t="s">
        <v>55</v>
      </c>
      <c r="D2" s="14"/>
      <c r="E2" s="14"/>
      <c r="F2" s="14"/>
      <c r="G2" s="14">
        <v>500.0</v>
      </c>
      <c r="H2" s="15">
        <v>500.0</v>
      </c>
      <c r="I2" s="14">
        <v>0.14</v>
      </c>
      <c r="J2" s="14">
        <v>70.0</v>
      </c>
      <c r="K2" s="13" t="s">
        <v>56</v>
      </c>
      <c r="L2" s="16" t="s">
        <v>57</v>
      </c>
      <c r="M2" s="16" t="s">
        <v>57</v>
      </c>
      <c r="N2" s="16"/>
      <c r="O2" s="14"/>
      <c r="P2" s="17" t="s">
        <v>58</v>
      </c>
      <c r="Q2" s="18"/>
      <c r="R2" s="19">
        <v>2.1000000076E10</v>
      </c>
      <c r="S2" s="20" t="s">
        <v>59</v>
      </c>
      <c r="T2" s="21" t="s">
        <v>60</v>
      </c>
      <c r="U2" s="13">
        <f t="shared" ref="U2:U311" si="1">SUM(AC2:BE2)</f>
        <v>1000</v>
      </c>
      <c r="V2" s="22" t="s">
        <v>61</v>
      </c>
      <c r="W2" s="23" t="s">
        <v>62</v>
      </c>
      <c r="X2" s="14">
        <f t="shared" ref="X2:X311" si="2">R2</f>
        <v>21000000076</v>
      </c>
      <c r="Y2" s="24" t="s">
        <v>63</v>
      </c>
      <c r="Z2" s="25" t="s">
        <v>64</v>
      </c>
      <c r="AA2" s="26">
        <v>0.17</v>
      </c>
      <c r="AB2" s="27">
        <f t="shared" ref="AB2:AB311" si="3">TODAY()</f>
        <v>45912</v>
      </c>
      <c r="AC2" s="14"/>
      <c r="AD2" s="14"/>
      <c r="AE2" s="14"/>
      <c r="AF2" s="14"/>
      <c r="AG2" s="14"/>
      <c r="AH2" s="14"/>
      <c r="AI2" s="14"/>
      <c r="AJ2" s="14"/>
      <c r="AK2" s="28">
        <v>1000.0</v>
      </c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>
      <c r="A3" s="13" t="s">
        <v>33</v>
      </c>
      <c r="B3" s="1" t="s">
        <v>65</v>
      </c>
      <c r="C3" s="13" t="s">
        <v>66</v>
      </c>
      <c r="D3" s="14"/>
      <c r="E3" s="14"/>
      <c r="F3" s="14"/>
      <c r="G3" s="14">
        <v>25.0</v>
      </c>
      <c r="H3" s="15">
        <v>25.0</v>
      </c>
      <c r="I3" s="14">
        <v>79.0</v>
      </c>
      <c r="J3" s="14">
        <v>1975.0</v>
      </c>
      <c r="K3" s="13" t="s">
        <v>67</v>
      </c>
      <c r="L3" s="16" t="s">
        <v>57</v>
      </c>
      <c r="M3" s="16" t="s">
        <v>57</v>
      </c>
      <c r="N3" s="16"/>
      <c r="O3" s="14"/>
      <c r="P3" s="17" t="s">
        <v>58</v>
      </c>
      <c r="Q3" s="18"/>
      <c r="R3" s="18">
        <v>2.1000000003E10</v>
      </c>
      <c r="S3" s="29" t="s">
        <v>68</v>
      </c>
      <c r="T3" s="30" t="s">
        <v>69</v>
      </c>
      <c r="U3" s="13">
        <f t="shared" si="1"/>
        <v>29000</v>
      </c>
      <c r="V3" s="22" t="s">
        <v>61</v>
      </c>
      <c r="W3" s="23" t="s">
        <v>62</v>
      </c>
      <c r="X3" s="14">
        <f t="shared" si="2"/>
        <v>21000000003</v>
      </c>
      <c r="Y3" s="24" t="s">
        <v>63</v>
      </c>
      <c r="Z3" s="25" t="s">
        <v>64</v>
      </c>
      <c r="AA3" s="26">
        <v>0.1</v>
      </c>
      <c r="AB3" s="27">
        <f t="shared" si="3"/>
        <v>45912</v>
      </c>
      <c r="AC3" s="14"/>
      <c r="AD3" s="28">
        <v>3000.0</v>
      </c>
      <c r="AE3" s="14"/>
      <c r="AF3" s="14"/>
      <c r="AG3" s="14"/>
      <c r="AH3" s="14"/>
      <c r="AI3" s="14"/>
      <c r="AJ3" s="14"/>
      <c r="AK3" s="28">
        <f>25000+1000</f>
        <v>26000</v>
      </c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>
      <c r="A4" s="13" t="s">
        <v>45</v>
      </c>
      <c r="B4" s="31" t="s">
        <v>70</v>
      </c>
      <c r="C4" s="13" t="s">
        <v>71</v>
      </c>
      <c r="D4" s="14"/>
      <c r="E4" s="14"/>
      <c r="F4" s="14"/>
      <c r="G4" s="14">
        <v>6.0</v>
      </c>
      <c r="H4" s="15">
        <v>6.0</v>
      </c>
      <c r="I4" s="14">
        <v>167.0</v>
      </c>
      <c r="J4" s="14">
        <v>1002.0</v>
      </c>
      <c r="K4" s="32" t="s">
        <v>72</v>
      </c>
      <c r="L4" s="16" t="s">
        <v>57</v>
      </c>
      <c r="M4" s="16" t="s">
        <v>57</v>
      </c>
      <c r="N4" s="16"/>
      <c r="O4" s="14"/>
      <c r="P4" s="17" t="s">
        <v>58</v>
      </c>
      <c r="Q4" s="18"/>
      <c r="R4" s="18">
        <v>2.1000000005E10</v>
      </c>
      <c r="S4" s="29" t="s">
        <v>73</v>
      </c>
      <c r="T4" s="33" t="s">
        <v>74</v>
      </c>
      <c r="U4" s="13">
        <f t="shared" si="1"/>
        <v>49</v>
      </c>
      <c r="V4" s="22" t="s">
        <v>75</v>
      </c>
      <c r="W4" s="23" t="s">
        <v>62</v>
      </c>
      <c r="X4" s="14">
        <f t="shared" si="2"/>
        <v>21000000005</v>
      </c>
      <c r="Y4" s="24" t="s">
        <v>63</v>
      </c>
      <c r="Z4" s="25" t="s">
        <v>64</v>
      </c>
      <c r="AA4" s="26">
        <v>35.62</v>
      </c>
      <c r="AB4" s="27">
        <f t="shared" si="3"/>
        <v>45912</v>
      </c>
      <c r="AC4" s="14"/>
      <c r="AD4" s="14"/>
      <c r="AE4" s="14"/>
      <c r="AF4" s="14"/>
      <c r="AG4" s="14"/>
      <c r="AH4" s="28">
        <v>3.0</v>
      </c>
      <c r="AI4" s="14"/>
      <c r="AJ4" s="14"/>
      <c r="AK4" s="28">
        <v>5.0</v>
      </c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>
        <f>6+30</f>
        <v>36</v>
      </c>
      <c r="AX4" s="14"/>
      <c r="AY4" s="14"/>
      <c r="AZ4" s="14"/>
      <c r="BA4" s="28">
        <v>5.0</v>
      </c>
      <c r="BB4" s="14"/>
      <c r="BC4" s="14"/>
      <c r="BD4" s="14"/>
      <c r="BE4" s="14"/>
    </row>
    <row r="5">
      <c r="A5" s="13" t="s">
        <v>42</v>
      </c>
      <c r="B5" s="31" t="s">
        <v>76</v>
      </c>
      <c r="C5" s="13" t="s">
        <v>77</v>
      </c>
      <c r="D5" s="14"/>
      <c r="E5" s="14"/>
      <c r="F5" s="14"/>
      <c r="G5" s="14">
        <v>400.0</v>
      </c>
      <c r="H5" s="15">
        <v>400.0</v>
      </c>
      <c r="I5" s="14">
        <v>5.0</v>
      </c>
      <c r="J5" s="14">
        <v>2000.0</v>
      </c>
      <c r="K5" s="13" t="s">
        <v>78</v>
      </c>
      <c r="L5" s="16" t="s">
        <v>57</v>
      </c>
      <c r="M5" s="16" t="s">
        <v>79</v>
      </c>
      <c r="N5" s="16"/>
      <c r="O5" s="14"/>
      <c r="P5" s="17" t="s">
        <v>58</v>
      </c>
      <c r="Q5" s="32"/>
      <c r="R5" s="34"/>
      <c r="S5" s="35" t="s">
        <v>80</v>
      </c>
      <c r="T5" s="36" t="s">
        <v>81</v>
      </c>
      <c r="U5" s="13">
        <f t="shared" si="1"/>
        <v>400</v>
      </c>
      <c r="V5" s="37" t="s">
        <v>61</v>
      </c>
      <c r="W5" s="23"/>
      <c r="X5" s="14" t="str">
        <f t="shared" si="2"/>
        <v/>
      </c>
      <c r="Y5" s="24" t="s">
        <v>63</v>
      </c>
      <c r="Z5" s="25" t="s">
        <v>64</v>
      </c>
      <c r="AA5" s="26"/>
      <c r="AB5" s="27">
        <f t="shared" si="3"/>
        <v>45912</v>
      </c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>
        <v>400.0</v>
      </c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>
      <c r="A6" s="13" t="s">
        <v>45</v>
      </c>
      <c r="B6" s="1" t="s">
        <v>82</v>
      </c>
      <c r="C6" s="13" t="s">
        <v>83</v>
      </c>
      <c r="D6" s="14"/>
      <c r="E6" s="14"/>
      <c r="F6" s="14"/>
      <c r="G6" s="14">
        <v>2.0</v>
      </c>
      <c r="H6" s="15">
        <v>2.0</v>
      </c>
      <c r="I6" s="14">
        <v>34.0</v>
      </c>
      <c r="J6" s="14">
        <v>68.0</v>
      </c>
      <c r="K6" s="13" t="s">
        <v>84</v>
      </c>
      <c r="L6" s="16" t="s">
        <v>57</v>
      </c>
      <c r="M6" s="16" t="s">
        <v>57</v>
      </c>
      <c r="N6" s="16"/>
      <c r="O6" s="14"/>
      <c r="P6" s="17" t="s">
        <v>58</v>
      </c>
      <c r="Q6" s="18"/>
      <c r="R6" s="18">
        <v>2.1000000007E10</v>
      </c>
      <c r="S6" s="29" t="s">
        <v>85</v>
      </c>
      <c r="T6" s="33" t="s">
        <v>86</v>
      </c>
      <c r="U6" s="13">
        <f t="shared" si="1"/>
        <v>3000</v>
      </c>
      <c r="V6" s="22" t="s">
        <v>61</v>
      </c>
      <c r="W6" s="23" t="s">
        <v>62</v>
      </c>
      <c r="X6" s="14">
        <f t="shared" si="2"/>
        <v>21000000007</v>
      </c>
      <c r="Y6" s="24" t="s">
        <v>63</v>
      </c>
      <c r="Z6" s="25" t="s">
        <v>64</v>
      </c>
      <c r="AA6" s="26">
        <v>0.09</v>
      </c>
      <c r="AB6" s="27">
        <f t="shared" si="3"/>
        <v>45912</v>
      </c>
      <c r="AC6" s="14"/>
      <c r="AD6" s="14"/>
      <c r="AE6" s="14"/>
      <c r="AF6" s="14"/>
      <c r="AG6" s="14"/>
      <c r="AH6" s="14"/>
      <c r="AI6" s="14"/>
      <c r="AJ6" s="14"/>
      <c r="AK6" s="28">
        <v>2000.0</v>
      </c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28">
        <v>1000.0</v>
      </c>
      <c r="AX6" s="14"/>
      <c r="AY6" s="14"/>
      <c r="AZ6" s="14"/>
      <c r="BA6" s="14"/>
      <c r="BB6" s="14"/>
      <c r="BC6" s="14"/>
      <c r="BD6" s="14"/>
      <c r="BE6" s="14"/>
    </row>
    <row r="7">
      <c r="A7" s="13" t="s">
        <v>45</v>
      </c>
      <c r="B7" s="1" t="s">
        <v>87</v>
      </c>
      <c r="C7" s="13" t="s">
        <v>88</v>
      </c>
      <c r="D7" s="14"/>
      <c r="E7" s="14"/>
      <c r="F7" s="14"/>
      <c r="G7" s="14">
        <v>6.0</v>
      </c>
      <c r="H7" s="15">
        <v>6.0</v>
      </c>
      <c r="I7" s="14">
        <v>55.0</v>
      </c>
      <c r="J7" s="14">
        <v>330.0</v>
      </c>
      <c r="K7" s="32" t="s">
        <v>89</v>
      </c>
      <c r="L7" s="16" t="s">
        <v>57</v>
      </c>
      <c r="M7" s="16" t="s">
        <v>57</v>
      </c>
      <c r="N7" s="16"/>
      <c r="O7" s="14"/>
      <c r="P7" s="17" t="s">
        <v>58</v>
      </c>
      <c r="Q7" s="18"/>
      <c r="R7" s="18">
        <v>2.1000000008E10</v>
      </c>
      <c r="S7" s="29" t="s">
        <v>90</v>
      </c>
      <c r="T7" s="33" t="s">
        <v>91</v>
      </c>
      <c r="U7" s="13">
        <f t="shared" si="1"/>
        <v>215</v>
      </c>
      <c r="V7" s="22" t="s">
        <v>75</v>
      </c>
      <c r="W7" s="23" t="s">
        <v>62</v>
      </c>
      <c r="X7" s="14">
        <f t="shared" si="2"/>
        <v>21000000008</v>
      </c>
      <c r="Y7" s="24" t="s">
        <v>63</v>
      </c>
      <c r="Z7" s="25" t="s">
        <v>64</v>
      </c>
      <c r="AA7" s="26">
        <v>51.75</v>
      </c>
      <c r="AB7" s="27">
        <f t="shared" si="3"/>
        <v>45912</v>
      </c>
      <c r="AC7" s="14"/>
      <c r="AD7" s="28">
        <v>2.0</v>
      </c>
      <c r="AE7" s="14"/>
      <c r="AF7" s="28">
        <v>3.0</v>
      </c>
      <c r="AG7" s="14"/>
      <c r="AH7" s="28">
        <v>4.0</v>
      </c>
      <c r="AI7" s="14"/>
      <c r="AJ7" s="14"/>
      <c r="AK7" s="28">
        <v>142.0</v>
      </c>
      <c r="AL7" s="14"/>
      <c r="AM7" s="14"/>
      <c r="AN7" s="28">
        <v>5.0</v>
      </c>
      <c r="AO7" s="14"/>
      <c r="AP7" s="14"/>
      <c r="AQ7" s="14"/>
      <c r="AR7" s="14"/>
      <c r="AS7" s="14"/>
      <c r="AT7" s="14"/>
      <c r="AU7" s="14"/>
      <c r="AV7" s="14"/>
      <c r="AW7" s="28">
        <v>10.0</v>
      </c>
      <c r="AX7" s="28">
        <v>4.0</v>
      </c>
      <c r="AY7" s="28">
        <v>15.0</v>
      </c>
      <c r="AZ7" s="14"/>
      <c r="BA7" s="28">
        <v>5.0</v>
      </c>
      <c r="BB7" s="14"/>
      <c r="BC7" s="28"/>
      <c r="BD7" s="28">
        <v>10.0</v>
      </c>
      <c r="BE7" s="28">
        <v>15.0</v>
      </c>
    </row>
    <row r="8">
      <c r="A8" s="13" t="s">
        <v>33</v>
      </c>
      <c r="B8" s="1" t="s">
        <v>92</v>
      </c>
      <c r="C8" s="13" t="s">
        <v>93</v>
      </c>
      <c r="D8" s="14"/>
      <c r="E8" s="14"/>
      <c r="F8" s="14"/>
      <c r="G8" s="14">
        <v>20.0</v>
      </c>
      <c r="H8" s="15">
        <v>20.0</v>
      </c>
      <c r="I8" s="14">
        <v>100.0</v>
      </c>
      <c r="J8" s="14">
        <v>2000.0</v>
      </c>
      <c r="K8" s="13" t="s">
        <v>94</v>
      </c>
      <c r="L8" s="16" t="s">
        <v>57</v>
      </c>
      <c r="M8" s="16" t="s">
        <v>57</v>
      </c>
      <c r="N8" s="16"/>
      <c r="O8" s="14"/>
      <c r="P8" s="17" t="s">
        <v>58</v>
      </c>
      <c r="Q8" s="18"/>
      <c r="R8" s="19">
        <v>2.1000000011E10</v>
      </c>
      <c r="S8" s="38" t="s">
        <v>95</v>
      </c>
      <c r="T8" s="39" t="s">
        <v>96</v>
      </c>
      <c r="U8" s="13">
        <f t="shared" si="1"/>
        <v>40</v>
      </c>
      <c r="V8" s="22" t="s">
        <v>75</v>
      </c>
      <c r="W8" s="23" t="s">
        <v>62</v>
      </c>
      <c r="X8" s="14">
        <f t="shared" si="2"/>
        <v>21000000011</v>
      </c>
      <c r="Y8" s="24" t="s">
        <v>63</v>
      </c>
      <c r="Z8" s="25" t="s">
        <v>64</v>
      </c>
      <c r="AA8" s="26">
        <v>134.94</v>
      </c>
      <c r="AB8" s="27">
        <f t="shared" si="3"/>
        <v>45912</v>
      </c>
      <c r="AC8" s="14"/>
      <c r="AD8" s="14"/>
      <c r="AE8" s="14"/>
      <c r="AF8" s="14"/>
      <c r="AG8" s="14"/>
      <c r="AH8" s="14"/>
      <c r="AI8" s="14"/>
      <c r="AJ8" s="14"/>
      <c r="AK8" s="14">
        <f>20+20</f>
        <v>40</v>
      </c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>
      <c r="A9" s="13" t="s">
        <v>28</v>
      </c>
      <c r="B9" s="1" t="s">
        <v>97</v>
      </c>
      <c r="C9" s="13" t="s">
        <v>98</v>
      </c>
      <c r="D9" s="14"/>
      <c r="E9" s="14"/>
      <c r="F9" s="14"/>
      <c r="G9" s="14">
        <v>2.0</v>
      </c>
      <c r="H9" s="15">
        <v>2.0</v>
      </c>
      <c r="I9" s="14">
        <v>150.0</v>
      </c>
      <c r="J9" s="14">
        <v>300.0</v>
      </c>
      <c r="K9" s="32" t="s">
        <v>99</v>
      </c>
      <c r="L9" s="16" t="s">
        <v>57</v>
      </c>
      <c r="M9" s="16" t="s">
        <v>57</v>
      </c>
      <c r="N9" s="16"/>
      <c r="O9" s="14"/>
      <c r="P9" s="17" t="s">
        <v>58</v>
      </c>
      <c r="Q9" s="18"/>
      <c r="R9" s="19">
        <v>2.1000000012E10</v>
      </c>
      <c r="S9" s="38" t="s">
        <v>97</v>
      </c>
      <c r="T9" s="39" t="s">
        <v>100</v>
      </c>
      <c r="U9" s="13">
        <f t="shared" si="1"/>
        <v>250</v>
      </c>
      <c r="V9" s="22" t="s">
        <v>61</v>
      </c>
      <c r="W9" s="23" t="s">
        <v>62</v>
      </c>
      <c r="X9" s="14">
        <f t="shared" si="2"/>
        <v>21000000012</v>
      </c>
      <c r="Y9" s="24" t="s">
        <v>63</v>
      </c>
      <c r="Z9" s="25" t="s">
        <v>64</v>
      </c>
      <c r="AA9" s="26">
        <v>4.42</v>
      </c>
      <c r="AB9" s="27">
        <f t="shared" si="3"/>
        <v>45912</v>
      </c>
      <c r="AC9" s="14"/>
      <c r="AD9" s="14"/>
      <c r="AE9" s="14"/>
      <c r="AF9" s="28">
        <v>50.0</v>
      </c>
      <c r="AG9" s="14"/>
      <c r="AH9" s="14"/>
      <c r="AI9" s="14"/>
      <c r="AJ9" s="14"/>
      <c r="AK9" s="28">
        <v>200.0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>
      <c r="A10" s="13" t="s">
        <v>45</v>
      </c>
      <c r="B10" s="1" t="s">
        <v>101</v>
      </c>
      <c r="C10" s="13" t="s">
        <v>102</v>
      </c>
      <c r="D10" s="14"/>
      <c r="E10" s="14"/>
      <c r="F10" s="14"/>
      <c r="G10" s="14">
        <v>8.0</v>
      </c>
      <c r="H10" s="15">
        <v>8.0</v>
      </c>
      <c r="I10" s="14">
        <v>62.0</v>
      </c>
      <c r="J10" s="14">
        <v>496.0</v>
      </c>
      <c r="K10" s="32" t="s">
        <v>103</v>
      </c>
      <c r="L10" s="16" t="s">
        <v>57</v>
      </c>
      <c r="M10" s="16" t="s">
        <v>57</v>
      </c>
      <c r="N10" s="16"/>
      <c r="O10" s="14"/>
      <c r="P10" s="17" t="s">
        <v>58</v>
      </c>
      <c r="Q10" s="18"/>
      <c r="R10" s="19">
        <v>2.1000000013E10</v>
      </c>
      <c r="S10" s="38" t="s">
        <v>104</v>
      </c>
      <c r="T10" s="39" t="s">
        <v>105</v>
      </c>
      <c r="U10" s="13">
        <f t="shared" si="1"/>
        <v>66</v>
      </c>
      <c r="V10" s="22" t="s">
        <v>75</v>
      </c>
      <c r="W10" s="23" t="s">
        <v>62</v>
      </c>
      <c r="X10" s="14">
        <f t="shared" si="2"/>
        <v>21000000013</v>
      </c>
      <c r="Y10" s="24" t="s">
        <v>63</v>
      </c>
      <c r="Z10" s="25" t="s">
        <v>64</v>
      </c>
      <c r="AA10" s="26">
        <v>47.81</v>
      </c>
      <c r="AB10" s="27">
        <f t="shared" si="3"/>
        <v>45912</v>
      </c>
      <c r="AC10" s="14"/>
      <c r="AD10" s="28">
        <v>2.0</v>
      </c>
      <c r="AE10" s="14"/>
      <c r="AF10" s="14"/>
      <c r="AG10" s="28">
        <v>4.0</v>
      </c>
      <c r="AH10" s="14"/>
      <c r="AI10" s="14"/>
      <c r="AJ10" s="14"/>
      <c r="AK10" s="28">
        <v>26.0</v>
      </c>
      <c r="AL10" s="14"/>
      <c r="AM10" s="14"/>
      <c r="AN10" s="14"/>
      <c r="AO10" s="14"/>
      <c r="AP10" s="14"/>
      <c r="AQ10" s="14"/>
      <c r="AR10" s="14"/>
      <c r="AS10" s="14"/>
      <c r="AT10" s="28">
        <v>2.0</v>
      </c>
      <c r="AU10" s="14"/>
      <c r="AV10" s="14"/>
      <c r="AW10" s="28">
        <v>9.0</v>
      </c>
      <c r="AX10" s="14"/>
      <c r="AY10" s="28">
        <v>3.0</v>
      </c>
      <c r="AZ10" s="14"/>
      <c r="BA10" s="14"/>
      <c r="BB10" s="14"/>
      <c r="BC10" s="28"/>
      <c r="BD10" s="28">
        <v>20.0</v>
      </c>
      <c r="BE10" s="14"/>
    </row>
    <row r="11">
      <c r="A11" s="13" t="s">
        <v>33</v>
      </c>
      <c r="B11" s="1" t="s">
        <v>106</v>
      </c>
      <c r="C11" s="13" t="s">
        <v>107</v>
      </c>
      <c r="D11" s="14"/>
      <c r="E11" s="14"/>
      <c r="F11" s="14"/>
      <c r="G11" s="14">
        <v>8.0</v>
      </c>
      <c r="H11" s="15">
        <v>8.0</v>
      </c>
      <c r="I11" s="14">
        <v>40.0</v>
      </c>
      <c r="J11" s="14">
        <v>320.0</v>
      </c>
      <c r="K11" s="13" t="s">
        <v>108</v>
      </c>
      <c r="L11" s="16" t="s">
        <v>57</v>
      </c>
      <c r="M11" s="16" t="s">
        <v>57</v>
      </c>
      <c r="N11" s="16"/>
      <c r="O11" s="14"/>
      <c r="P11" s="17" t="s">
        <v>58</v>
      </c>
      <c r="Q11" s="18"/>
      <c r="R11" s="19">
        <v>2.1000000015E10</v>
      </c>
      <c r="S11" s="38" t="s">
        <v>109</v>
      </c>
      <c r="T11" s="39" t="s">
        <v>110</v>
      </c>
      <c r="U11" s="13">
        <f t="shared" si="1"/>
        <v>16000</v>
      </c>
      <c r="V11" s="22" t="s">
        <v>61</v>
      </c>
      <c r="W11" s="23" t="s">
        <v>62</v>
      </c>
      <c r="X11" s="14">
        <f t="shared" si="2"/>
        <v>21000000015</v>
      </c>
      <c r="Y11" s="24" t="s">
        <v>63</v>
      </c>
      <c r="Z11" s="25" t="s">
        <v>64</v>
      </c>
      <c r="AA11" s="26">
        <v>0.17</v>
      </c>
      <c r="AB11" s="27">
        <f t="shared" si="3"/>
        <v>45912</v>
      </c>
      <c r="AC11" s="14"/>
      <c r="AD11" s="14"/>
      <c r="AE11" s="14"/>
      <c r="AF11" s="14"/>
      <c r="AG11" s="14"/>
      <c r="AH11" s="14"/>
      <c r="AI11" s="14"/>
      <c r="AJ11" s="14"/>
      <c r="AK11" s="28">
        <v>16000.0</v>
      </c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>
      <c r="A12" s="13" t="s">
        <v>26</v>
      </c>
      <c r="B12" s="1" t="s">
        <v>111</v>
      </c>
      <c r="C12" s="13" t="s">
        <v>112</v>
      </c>
      <c r="D12" s="14"/>
      <c r="E12" s="14"/>
      <c r="F12" s="14"/>
      <c r="G12" s="14">
        <v>1.0</v>
      </c>
      <c r="H12" s="15">
        <v>1.0</v>
      </c>
      <c r="I12" s="14">
        <v>54.0</v>
      </c>
      <c r="J12" s="14">
        <v>54.0</v>
      </c>
      <c r="K12" s="13" t="s">
        <v>113</v>
      </c>
      <c r="L12" s="16" t="s">
        <v>57</v>
      </c>
      <c r="M12" s="16" t="s">
        <v>57</v>
      </c>
      <c r="N12" s="16"/>
      <c r="O12" s="14"/>
      <c r="P12" s="17" t="s">
        <v>58</v>
      </c>
      <c r="Q12" s="18"/>
      <c r="R12" s="18">
        <v>2.1000000016E10</v>
      </c>
      <c r="S12" s="29" t="s">
        <v>114</v>
      </c>
      <c r="T12" s="33" t="s">
        <v>115</v>
      </c>
      <c r="U12" s="13">
        <f t="shared" si="1"/>
        <v>11500</v>
      </c>
      <c r="V12" s="22" t="s">
        <v>61</v>
      </c>
      <c r="W12" s="23" t="s">
        <v>62</v>
      </c>
      <c r="X12" s="14">
        <f t="shared" si="2"/>
        <v>21000000016</v>
      </c>
      <c r="Y12" s="24" t="s">
        <v>63</v>
      </c>
      <c r="Z12" s="25" t="s">
        <v>64</v>
      </c>
      <c r="AA12" s="40">
        <v>0.07</v>
      </c>
      <c r="AB12" s="27">
        <f t="shared" si="3"/>
        <v>45912</v>
      </c>
      <c r="AC12" s="28">
        <v>500.0</v>
      </c>
      <c r="AD12" s="14"/>
      <c r="AE12" s="14"/>
      <c r="AF12" s="14"/>
      <c r="AG12" s="14"/>
      <c r="AH12" s="14"/>
      <c r="AI12" s="14"/>
      <c r="AJ12" s="14"/>
      <c r="AK12" s="14">
        <f>5000+500+5000</f>
        <v>10500</v>
      </c>
      <c r="AL12" s="14"/>
      <c r="AM12" s="14"/>
      <c r="AN12" s="14"/>
      <c r="AO12" s="14"/>
      <c r="AP12" s="14"/>
      <c r="AQ12" s="14"/>
      <c r="AR12" s="14"/>
      <c r="AS12" s="14"/>
      <c r="AT12" s="28">
        <v>500.0</v>
      </c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>
      <c r="A13" s="13" t="s">
        <v>33</v>
      </c>
      <c r="B13" s="1" t="s">
        <v>116</v>
      </c>
      <c r="C13" s="13" t="s">
        <v>117</v>
      </c>
      <c r="D13" s="14"/>
      <c r="E13" s="14"/>
      <c r="F13" s="14"/>
      <c r="G13" s="14">
        <v>25.0</v>
      </c>
      <c r="H13" s="15">
        <v>25.0</v>
      </c>
      <c r="I13" s="14">
        <v>60.0</v>
      </c>
      <c r="J13" s="14">
        <v>1500.0</v>
      </c>
      <c r="K13" s="13" t="s">
        <v>118</v>
      </c>
      <c r="L13" s="16" t="s">
        <v>57</v>
      </c>
      <c r="M13" s="16" t="s">
        <v>57</v>
      </c>
      <c r="N13" s="16"/>
      <c r="O13" s="14"/>
      <c r="P13" s="17" t="s">
        <v>119</v>
      </c>
      <c r="Q13" s="18"/>
      <c r="R13" s="18">
        <v>2.1000000266E10</v>
      </c>
      <c r="S13" s="29" t="s">
        <v>120</v>
      </c>
      <c r="T13" s="33" t="s">
        <v>121</v>
      </c>
      <c r="U13" s="13">
        <f t="shared" si="1"/>
        <v>2</v>
      </c>
      <c r="V13" s="22" t="s">
        <v>122</v>
      </c>
      <c r="W13" s="23" t="s">
        <v>62</v>
      </c>
      <c r="X13" s="14">
        <f t="shared" si="2"/>
        <v>21000000266</v>
      </c>
      <c r="Y13" s="24" t="s">
        <v>63</v>
      </c>
      <c r="Z13" s="25" t="s">
        <v>64</v>
      </c>
      <c r="AA13" s="40">
        <v>94.05</v>
      </c>
      <c r="AB13" s="27">
        <f t="shared" si="3"/>
        <v>45912</v>
      </c>
      <c r="AC13" s="14"/>
      <c r="AD13" s="14"/>
      <c r="AE13" s="14"/>
      <c r="AF13" s="14"/>
      <c r="AG13" s="14"/>
      <c r="AH13" s="14"/>
      <c r="AI13" s="14"/>
      <c r="AJ13" s="14"/>
      <c r="AK13" s="28">
        <v>2.0</v>
      </c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>
      <c r="A14" s="13" t="s">
        <v>45</v>
      </c>
      <c r="B14" s="1" t="s">
        <v>123</v>
      </c>
      <c r="C14" s="13" t="s">
        <v>124</v>
      </c>
      <c r="D14" s="14"/>
      <c r="E14" s="14"/>
      <c r="F14" s="14"/>
      <c r="G14" s="14">
        <v>8.0</v>
      </c>
      <c r="H14" s="15">
        <v>8.0</v>
      </c>
      <c r="I14" s="14">
        <v>47.0</v>
      </c>
      <c r="J14" s="14">
        <v>376.0</v>
      </c>
      <c r="K14" s="32" t="s">
        <v>125</v>
      </c>
      <c r="L14" s="16" t="s">
        <v>57</v>
      </c>
      <c r="M14" s="16" t="s">
        <v>57</v>
      </c>
      <c r="N14" s="16"/>
      <c r="O14" s="14"/>
      <c r="P14" s="17" t="s">
        <v>58</v>
      </c>
      <c r="Q14" s="18"/>
      <c r="R14" s="19">
        <v>2.1000000018E10</v>
      </c>
      <c r="S14" s="38" t="s">
        <v>126</v>
      </c>
      <c r="T14" s="39" t="s">
        <v>127</v>
      </c>
      <c r="U14" s="13">
        <f t="shared" si="1"/>
        <v>96</v>
      </c>
      <c r="V14" s="22" t="s">
        <v>75</v>
      </c>
      <c r="W14" s="23" t="s">
        <v>62</v>
      </c>
      <c r="X14" s="14">
        <f t="shared" si="2"/>
        <v>21000000018</v>
      </c>
      <c r="Y14" s="24" t="s">
        <v>63</v>
      </c>
      <c r="Z14" s="25" t="s">
        <v>64</v>
      </c>
      <c r="AA14" s="26">
        <v>56.21</v>
      </c>
      <c r="AB14" s="27">
        <f t="shared" si="3"/>
        <v>45912</v>
      </c>
      <c r="AC14" s="28">
        <v>5.0</v>
      </c>
      <c r="AD14" s="28">
        <v>1.0</v>
      </c>
      <c r="AE14" s="14"/>
      <c r="AF14" s="14"/>
      <c r="AG14" s="14"/>
      <c r="AH14" s="14"/>
      <c r="AI14" s="14"/>
      <c r="AJ14" s="14"/>
      <c r="AK14" s="28">
        <f>6+30+21+5+2+4</f>
        <v>68</v>
      </c>
      <c r="AL14" s="14"/>
      <c r="AM14" s="14"/>
      <c r="AN14" s="14"/>
      <c r="AO14" s="28">
        <v>1.0</v>
      </c>
      <c r="AP14" s="14"/>
      <c r="AQ14" s="14"/>
      <c r="AR14" s="14"/>
      <c r="AS14" s="14"/>
      <c r="AT14" s="14"/>
      <c r="AU14" s="14"/>
      <c r="AV14" s="14"/>
      <c r="AW14" s="14">
        <f>8+1</f>
        <v>9</v>
      </c>
      <c r="AX14" s="14"/>
      <c r="AY14" s="14"/>
      <c r="AZ14" s="14"/>
      <c r="BA14" s="14"/>
      <c r="BB14" s="14"/>
      <c r="BC14" s="28"/>
      <c r="BD14" s="28">
        <v>2.0</v>
      </c>
      <c r="BE14" s="28">
        <v>10.0</v>
      </c>
    </row>
    <row r="15">
      <c r="A15" s="13" t="s">
        <v>45</v>
      </c>
      <c r="B15" s="31" t="s">
        <v>128</v>
      </c>
      <c r="C15" s="13" t="s">
        <v>129</v>
      </c>
      <c r="D15" s="14"/>
      <c r="E15" s="14"/>
      <c r="F15" s="14"/>
      <c r="G15" s="14">
        <v>2.0</v>
      </c>
      <c r="H15" s="15">
        <v>2.0</v>
      </c>
      <c r="I15" s="14">
        <v>106.0</v>
      </c>
      <c r="J15" s="14">
        <v>212.0</v>
      </c>
      <c r="K15" s="32" t="s">
        <v>130</v>
      </c>
      <c r="L15" s="16" t="s">
        <v>57</v>
      </c>
      <c r="M15" s="16" t="s">
        <v>57</v>
      </c>
      <c r="N15" s="16"/>
      <c r="O15" s="14"/>
      <c r="P15" s="17" t="s">
        <v>58</v>
      </c>
      <c r="Q15" s="18"/>
      <c r="R15" s="19">
        <v>2.1000000021E10</v>
      </c>
      <c r="S15" s="38" t="s">
        <v>131</v>
      </c>
      <c r="T15" s="39" t="s">
        <v>132</v>
      </c>
      <c r="U15" s="13">
        <f t="shared" si="1"/>
        <v>11000</v>
      </c>
      <c r="V15" s="22" t="s">
        <v>61</v>
      </c>
      <c r="W15" s="23" t="s">
        <v>62</v>
      </c>
      <c r="X15" s="14">
        <f t="shared" si="2"/>
        <v>21000000021</v>
      </c>
      <c r="Y15" s="24" t="s">
        <v>63</v>
      </c>
      <c r="Z15" s="25" t="s">
        <v>64</v>
      </c>
      <c r="AA15" s="40">
        <v>0.08</v>
      </c>
      <c r="AB15" s="27">
        <f t="shared" si="3"/>
        <v>45912</v>
      </c>
      <c r="AC15" s="14"/>
      <c r="AD15" s="14"/>
      <c r="AE15" s="14"/>
      <c r="AF15" s="14"/>
      <c r="AG15" s="14"/>
      <c r="AH15" s="14"/>
      <c r="AI15" s="14"/>
      <c r="AJ15" s="14"/>
      <c r="AK15" s="14">
        <v>10000.0</v>
      </c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28">
        <v>1000.0</v>
      </c>
      <c r="AX15" s="14"/>
      <c r="AY15" s="14"/>
      <c r="AZ15" s="14"/>
      <c r="BA15" s="14"/>
      <c r="BB15" s="14"/>
      <c r="BC15" s="14"/>
      <c r="BD15" s="14"/>
      <c r="BE15" s="14"/>
    </row>
    <row r="16">
      <c r="A16" s="13" t="s">
        <v>45</v>
      </c>
      <c r="B16" s="1" t="s">
        <v>133</v>
      </c>
      <c r="C16" s="13" t="s">
        <v>134</v>
      </c>
      <c r="D16" s="14"/>
      <c r="E16" s="14"/>
      <c r="F16" s="14"/>
      <c r="G16" s="14">
        <v>1.0</v>
      </c>
      <c r="H16" s="15">
        <v>1.0</v>
      </c>
      <c r="I16" s="14">
        <v>60.0</v>
      </c>
      <c r="J16" s="14">
        <v>60.0</v>
      </c>
      <c r="K16" s="32" t="s">
        <v>135</v>
      </c>
      <c r="L16" s="16" t="s">
        <v>57</v>
      </c>
      <c r="M16" s="16" t="s">
        <v>57</v>
      </c>
      <c r="N16" s="16"/>
      <c r="O16" s="14"/>
      <c r="P16" s="17" t="s">
        <v>58</v>
      </c>
      <c r="Q16" s="18"/>
      <c r="R16" s="19">
        <v>2.1000000382E10</v>
      </c>
      <c r="S16" s="38" t="s">
        <v>136</v>
      </c>
      <c r="T16" s="39" t="s">
        <v>137</v>
      </c>
      <c r="U16" s="13">
        <f t="shared" si="1"/>
        <v>3</v>
      </c>
      <c r="V16" s="22" t="s">
        <v>75</v>
      </c>
      <c r="W16" s="23" t="s">
        <v>62</v>
      </c>
      <c r="X16" s="14">
        <f t="shared" si="2"/>
        <v>21000000382</v>
      </c>
      <c r="Y16" s="24" t="s">
        <v>63</v>
      </c>
      <c r="Z16" s="25" t="s">
        <v>64</v>
      </c>
      <c r="AA16" s="40">
        <v>325.07</v>
      </c>
      <c r="AB16" s="27">
        <f t="shared" si="3"/>
        <v>45912</v>
      </c>
      <c r="AC16" s="14"/>
      <c r="AD16" s="14"/>
      <c r="AE16" s="14"/>
      <c r="AF16" s="14"/>
      <c r="AG16" s="14"/>
      <c r="AH16" s="14"/>
      <c r="AI16" s="14"/>
      <c r="AJ16" s="14"/>
      <c r="AK16" s="14">
        <f>1+1</f>
        <v>2</v>
      </c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>
        <v>1.0</v>
      </c>
      <c r="AX16" s="14"/>
      <c r="AY16" s="14"/>
      <c r="AZ16" s="14"/>
      <c r="BA16" s="14"/>
      <c r="BB16" s="14"/>
      <c r="BC16" s="14"/>
      <c r="BD16" s="14"/>
      <c r="BE16" s="14"/>
    </row>
    <row r="17">
      <c r="A17" s="13" t="s">
        <v>33</v>
      </c>
      <c r="B17" s="1" t="s">
        <v>138</v>
      </c>
      <c r="C17" s="13" t="s">
        <v>139</v>
      </c>
      <c r="D17" s="14"/>
      <c r="E17" s="14"/>
      <c r="F17" s="14"/>
      <c r="G17" s="14">
        <v>1.0</v>
      </c>
      <c r="H17" s="15">
        <v>1.0</v>
      </c>
      <c r="I17" s="14">
        <v>75.0</v>
      </c>
      <c r="J17" s="14">
        <v>75.0</v>
      </c>
      <c r="K17" s="13" t="s">
        <v>140</v>
      </c>
      <c r="L17" s="16" t="s">
        <v>57</v>
      </c>
      <c r="M17" s="16" t="s">
        <v>57</v>
      </c>
      <c r="N17" s="16"/>
      <c r="O17" s="14"/>
      <c r="P17" s="17" t="s">
        <v>58</v>
      </c>
      <c r="Q17" s="18"/>
      <c r="R17" s="19">
        <v>2.1000000022E10</v>
      </c>
      <c r="S17" s="38" t="s">
        <v>141</v>
      </c>
      <c r="T17" s="39" t="s">
        <v>142</v>
      </c>
      <c r="U17" s="13">
        <f t="shared" si="1"/>
        <v>13</v>
      </c>
      <c r="V17" s="22" t="s">
        <v>75</v>
      </c>
      <c r="W17" s="23" t="s">
        <v>62</v>
      </c>
      <c r="X17" s="14">
        <f t="shared" si="2"/>
        <v>21000000022</v>
      </c>
      <c r="Y17" s="24" t="s">
        <v>63</v>
      </c>
      <c r="Z17" s="25" t="s">
        <v>64</v>
      </c>
      <c r="AA17" s="40">
        <v>90.19</v>
      </c>
      <c r="AB17" s="27">
        <f t="shared" si="3"/>
        <v>45912</v>
      </c>
      <c r="AC17" s="14"/>
      <c r="AD17" s="14"/>
      <c r="AE17" s="14"/>
      <c r="AF17" s="14"/>
      <c r="AG17" s="14"/>
      <c r="AH17" s="14"/>
      <c r="AI17" s="14"/>
      <c r="AJ17" s="14"/>
      <c r="AK17" s="14">
        <f>1+10</f>
        <v>11</v>
      </c>
      <c r="AL17" s="14"/>
      <c r="AM17" s="14"/>
      <c r="AN17" s="14"/>
      <c r="AO17" s="14"/>
      <c r="AP17" s="14"/>
      <c r="AQ17" s="14"/>
      <c r="AR17" s="14"/>
      <c r="AS17" s="14"/>
      <c r="AT17" s="28">
        <v>1.0</v>
      </c>
      <c r="AU17" s="14"/>
      <c r="AV17" s="14"/>
      <c r="AW17" s="14"/>
      <c r="AX17" s="28">
        <v>1.0</v>
      </c>
      <c r="AY17" s="14"/>
      <c r="AZ17" s="14"/>
      <c r="BA17" s="14"/>
      <c r="BB17" s="14"/>
      <c r="BC17" s="14"/>
      <c r="BD17" s="14"/>
      <c r="BE17" s="14"/>
    </row>
    <row r="18">
      <c r="A18" s="13" t="s">
        <v>33</v>
      </c>
      <c r="B18" s="1" t="s">
        <v>143</v>
      </c>
      <c r="C18" s="13" t="s">
        <v>144</v>
      </c>
      <c r="D18" s="14"/>
      <c r="E18" s="14"/>
      <c r="F18" s="14"/>
      <c r="G18" s="14">
        <v>3.0</v>
      </c>
      <c r="H18" s="15">
        <v>3.0</v>
      </c>
      <c r="I18" s="14">
        <v>80.0</v>
      </c>
      <c r="J18" s="14">
        <v>240.0</v>
      </c>
      <c r="K18" s="13" t="s">
        <v>145</v>
      </c>
      <c r="L18" s="16" t="s">
        <v>57</v>
      </c>
      <c r="M18" s="16" t="s">
        <v>57</v>
      </c>
      <c r="N18" s="16"/>
      <c r="O18" s="14"/>
      <c r="P18" s="17" t="s">
        <v>58</v>
      </c>
      <c r="Q18" s="18"/>
      <c r="R18" s="19">
        <v>2.1000000486E10</v>
      </c>
      <c r="S18" s="20" t="s">
        <v>146</v>
      </c>
      <c r="T18" s="39" t="s">
        <v>147</v>
      </c>
      <c r="U18" s="13">
        <f t="shared" si="1"/>
        <v>300</v>
      </c>
      <c r="V18" s="22" t="s">
        <v>61</v>
      </c>
      <c r="W18" s="23" t="s">
        <v>62</v>
      </c>
      <c r="X18" s="14">
        <f t="shared" si="2"/>
        <v>21000000486</v>
      </c>
      <c r="Y18" s="24" t="s">
        <v>63</v>
      </c>
      <c r="Z18" s="25" t="s">
        <v>64</v>
      </c>
      <c r="AA18" s="40">
        <v>0.78</v>
      </c>
      <c r="AB18" s="27">
        <f t="shared" si="3"/>
        <v>45912</v>
      </c>
      <c r="AC18" s="14"/>
      <c r="AD18" s="14"/>
      <c r="AE18" s="14"/>
      <c r="AF18" s="14"/>
      <c r="AG18" s="14"/>
      <c r="AH18" s="14"/>
      <c r="AI18" s="14"/>
      <c r="AJ18" s="14"/>
      <c r="AK18" s="28">
        <v>300.0</v>
      </c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>
      <c r="A19" s="13" t="s">
        <v>28</v>
      </c>
      <c r="B19" s="31" t="s">
        <v>148</v>
      </c>
      <c r="C19" s="13" t="s">
        <v>149</v>
      </c>
      <c r="D19" s="14"/>
      <c r="E19" s="14"/>
      <c r="F19" s="14"/>
      <c r="G19" s="14">
        <v>2.0</v>
      </c>
      <c r="H19" s="15">
        <v>2.0</v>
      </c>
      <c r="I19" s="14">
        <v>223.0</v>
      </c>
      <c r="J19" s="14">
        <v>446.0</v>
      </c>
      <c r="K19" s="32" t="s">
        <v>150</v>
      </c>
      <c r="L19" s="16"/>
      <c r="M19" s="16" t="s">
        <v>79</v>
      </c>
      <c r="N19" s="16"/>
      <c r="O19" s="14"/>
      <c r="P19" s="17" t="s">
        <v>58</v>
      </c>
      <c r="Q19" s="32" t="s">
        <v>151</v>
      </c>
      <c r="R19" s="41">
        <v>2.100000069E10</v>
      </c>
      <c r="S19" s="42" t="s">
        <v>152</v>
      </c>
      <c r="T19" s="36" t="s">
        <v>153</v>
      </c>
      <c r="U19" s="13">
        <f t="shared" si="1"/>
        <v>10</v>
      </c>
      <c r="V19" s="22" t="s">
        <v>61</v>
      </c>
      <c r="W19" s="23" t="s">
        <v>62</v>
      </c>
      <c r="X19" s="14">
        <f t="shared" si="2"/>
        <v>21000000690</v>
      </c>
      <c r="Y19" s="24" t="s">
        <v>63</v>
      </c>
      <c r="Z19" s="25" t="s">
        <v>64</v>
      </c>
      <c r="AA19" s="40">
        <v>36.0</v>
      </c>
      <c r="AB19" s="27">
        <f t="shared" si="3"/>
        <v>45912</v>
      </c>
      <c r="AC19" s="14"/>
      <c r="AD19" s="14"/>
      <c r="AE19" s="14"/>
      <c r="AF19" s="28">
        <v>10.0</v>
      </c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>
      <c r="A20" s="13" t="s">
        <v>30</v>
      </c>
      <c r="B20" s="31" t="s">
        <v>154</v>
      </c>
      <c r="C20" s="13" t="s">
        <v>155</v>
      </c>
      <c r="D20" s="14"/>
      <c r="E20" s="14"/>
      <c r="F20" s="14"/>
      <c r="G20" s="14">
        <v>15.0</v>
      </c>
      <c r="H20" s="15">
        <v>15.0</v>
      </c>
      <c r="I20" s="14">
        <v>7.67</v>
      </c>
      <c r="J20" s="14">
        <v>115.05</v>
      </c>
      <c r="K20" s="32" t="s">
        <v>156</v>
      </c>
      <c r="L20" s="16" t="s">
        <v>57</v>
      </c>
      <c r="M20" s="16" t="s">
        <v>57</v>
      </c>
      <c r="N20" s="16"/>
      <c r="O20" s="14"/>
      <c r="P20" s="17" t="s">
        <v>58</v>
      </c>
      <c r="Q20" s="18"/>
      <c r="R20" s="19">
        <v>2.1000000024E10</v>
      </c>
      <c r="S20" s="43" t="s">
        <v>157</v>
      </c>
      <c r="T20" s="39" t="s">
        <v>158</v>
      </c>
      <c r="U20" s="13">
        <f t="shared" si="1"/>
        <v>15</v>
      </c>
      <c r="V20" s="22" t="s">
        <v>61</v>
      </c>
      <c r="W20" s="23" t="s">
        <v>62</v>
      </c>
      <c r="X20" s="14">
        <f t="shared" si="2"/>
        <v>21000000024</v>
      </c>
      <c r="Y20" s="24" t="s">
        <v>63</v>
      </c>
      <c r="Z20" s="25" t="s">
        <v>64</v>
      </c>
      <c r="AA20" s="40">
        <v>6.45</v>
      </c>
      <c r="AB20" s="27">
        <f t="shared" si="3"/>
        <v>45912</v>
      </c>
      <c r="AC20" s="14"/>
      <c r="AD20" s="14"/>
      <c r="AE20" s="14"/>
      <c r="AF20" s="14"/>
      <c r="AG20" s="14"/>
      <c r="AH20" s="14">
        <v>15.0</v>
      </c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>
      <c r="A21" s="13" t="s">
        <v>45</v>
      </c>
      <c r="B21" s="1" t="s">
        <v>159</v>
      </c>
      <c r="C21" s="13" t="s">
        <v>160</v>
      </c>
      <c r="D21" s="14"/>
      <c r="E21" s="14"/>
      <c r="F21" s="14"/>
      <c r="G21" s="14">
        <v>2.0</v>
      </c>
      <c r="H21" s="15">
        <v>2.0</v>
      </c>
      <c r="I21" s="14">
        <v>300.0</v>
      </c>
      <c r="J21" s="14">
        <v>600.0</v>
      </c>
      <c r="K21" s="32" t="s">
        <v>161</v>
      </c>
      <c r="L21" s="16" t="s">
        <v>57</v>
      </c>
      <c r="M21" s="16" t="s">
        <v>57</v>
      </c>
      <c r="N21" s="16"/>
      <c r="O21" s="14"/>
      <c r="P21" s="17" t="s">
        <v>58</v>
      </c>
      <c r="Q21" s="18"/>
      <c r="R21" s="19">
        <v>2.1000000082E10</v>
      </c>
      <c r="S21" s="38" t="s">
        <v>162</v>
      </c>
      <c r="T21" s="39" t="s">
        <v>163</v>
      </c>
      <c r="U21" s="13">
        <f t="shared" si="1"/>
        <v>25</v>
      </c>
      <c r="V21" s="22" t="s">
        <v>75</v>
      </c>
      <c r="W21" s="23" t="s">
        <v>62</v>
      </c>
      <c r="X21" s="14">
        <f t="shared" si="2"/>
        <v>21000000082</v>
      </c>
      <c r="Y21" s="24" t="s">
        <v>63</v>
      </c>
      <c r="Z21" s="25" t="s">
        <v>64</v>
      </c>
      <c r="AA21" s="40">
        <v>92.61</v>
      </c>
      <c r="AB21" s="27">
        <f t="shared" si="3"/>
        <v>45912</v>
      </c>
      <c r="AC21" s="28">
        <v>5.0</v>
      </c>
      <c r="AD21" s="28">
        <v>1.0</v>
      </c>
      <c r="AE21" s="14"/>
      <c r="AF21" s="14"/>
      <c r="AG21" s="14"/>
      <c r="AH21" s="14"/>
      <c r="AI21" s="14"/>
      <c r="AJ21" s="14"/>
      <c r="AK21" s="28">
        <f>2+1+12</f>
        <v>15</v>
      </c>
      <c r="AL21" s="14"/>
      <c r="AM21" s="14"/>
      <c r="AN21" s="14"/>
      <c r="AO21" s="28">
        <v>1.0</v>
      </c>
      <c r="AP21" s="14"/>
      <c r="AQ21" s="14"/>
      <c r="AR21" s="14"/>
      <c r="AS21" s="14"/>
      <c r="AT21" s="14"/>
      <c r="AU21" s="14"/>
      <c r="AV21" s="14"/>
      <c r="AW21" s="14">
        <f>2+1</f>
        <v>3</v>
      </c>
      <c r="AX21" s="14"/>
      <c r="AY21" s="14"/>
      <c r="AZ21" s="14"/>
      <c r="BA21" s="14"/>
      <c r="BB21" s="14"/>
      <c r="BC21" s="14"/>
      <c r="BD21" s="14"/>
      <c r="BE21" s="14"/>
    </row>
    <row r="22">
      <c r="A22" s="13" t="s">
        <v>33</v>
      </c>
      <c r="B22" s="1" t="s">
        <v>164</v>
      </c>
      <c r="C22" s="13" t="s">
        <v>165</v>
      </c>
      <c r="D22" s="14"/>
      <c r="E22" s="14"/>
      <c r="F22" s="14"/>
      <c r="G22" s="14">
        <v>7.0</v>
      </c>
      <c r="H22" s="15">
        <v>7.0</v>
      </c>
      <c r="I22" s="14">
        <v>0.05</v>
      </c>
      <c r="J22" s="14">
        <v>0.35</v>
      </c>
      <c r="K22" s="13" t="s">
        <v>166</v>
      </c>
      <c r="L22" s="16" t="s">
        <v>57</v>
      </c>
      <c r="M22" s="16" t="s">
        <v>79</v>
      </c>
      <c r="N22" s="16"/>
      <c r="O22" s="14"/>
      <c r="P22" s="17" t="s">
        <v>58</v>
      </c>
      <c r="Q22" s="32" t="s">
        <v>151</v>
      </c>
      <c r="R22" s="41">
        <v>2.100000036E10</v>
      </c>
      <c r="S22" s="42" t="s">
        <v>167</v>
      </c>
      <c r="T22" s="39" t="s">
        <v>168</v>
      </c>
      <c r="U22" s="13">
        <f t="shared" si="1"/>
        <v>7</v>
      </c>
      <c r="V22" s="22" t="s">
        <v>75</v>
      </c>
      <c r="W22" s="23" t="s">
        <v>62</v>
      </c>
      <c r="X22" s="14">
        <f t="shared" si="2"/>
        <v>21000000360</v>
      </c>
      <c r="Y22" s="24" t="s">
        <v>63</v>
      </c>
      <c r="Z22" s="25" t="s">
        <v>64</v>
      </c>
      <c r="AA22" s="40">
        <v>70.91</v>
      </c>
      <c r="AB22" s="27">
        <f t="shared" si="3"/>
        <v>45912</v>
      </c>
      <c r="AC22" s="14"/>
      <c r="AD22" s="14"/>
      <c r="AE22" s="14"/>
      <c r="AF22" s="14"/>
      <c r="AG22" s="14"/>
      <c r="AH22" s="14"/>
      <c r="AI22" s="14"/>
      <c r="AJ22" s="14"/>
      <c r="AK22" s="14">
        <v>7.0</v>
      </c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>
      <c r="A23" s="13" t="s">
        <v>45</v>
      </c>
      <c r="B23" s="1" t="s">
        <v>169</v>
      </c>
      <c r="C23" s="13" t="s">
        <v>170</v>
      </c>
      <c r="D23" s="14"/>
      <c r="E23" s="14"/>
      <c r="F23" s="14"/>
      <c r="G23" s="14">
        <v>500.0</v>
      </c>
      <c r="H23" s="15">
        <v>500.0</v>
      </c>
      <c r="I23" s="14">
        <v>0.05</v>
      </c>
      <c r="J23" s="14">
        <v>25.0</v>
      </c>
      <c r="K23" s="32" t="s">
        <v>171</v>
      </c>
      <c r="L23" s="16" t="s">
        <v>57</v>
      </c>
      <c r="M23" s="16" t="s">
        <v>57</v>
      </c>
      <c r="N23" s="16"/>
      <c r="O23" s="14"/>
      <c r="P23" s="17" t="s">
        <v>58</v>
      </c>
      <c r="Q23" s="18"/>
      <c r="R23" s="19">
        <v>2.1000000066E10</v>
      </c>
      <c r="S23" s="38" t="s">
        <v>172</v>
      </c>
      <c r="T23" s="39" t="s">
        <v>173</v>
      </c>
      <c r="U23" s="13">
        <f t="shared" si="1"/>
        <v>11000</v>
      </c>
      <c r="V23" s="22" t="s">
        <v>61</v>
      </c>
      <c r="W23" s="23" t="s">
        <v>62</v>
      </c>
      <c r="X23" s="14">
        <f t="shared" si="2"/>
        <v>21000000066</v>
      </c>
      <c r="Y23" s="24" t="s">
        <v>63</v>
      </c>
      <c r="Z23" s="25" t="s">
        <v>64</v>
      </c>
      <c r="AA23" s="40">
        <v>0.07</v>
      </c>
      <c r="AB23" s="27">
        <f t="shared" si="3"/>
        <v>45912</v>
      </c>
      <c r="AC23" s="14"/>
      <c r="AD23" s="28">
        <v>500.0</v>
      </c>
      <c r="AE23" s="14"/>
      <c r="AF23" s="14"/>
      <c r="AG23" s="14"/>
      <c r="AH23" s="14"/>
      <c r="AI23" s="14"/>
      <c r="AJ23" s="14"/>
      <c r="AK23" s="28">
        <v>10000.0</v>
      </c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>
        <v>500.0</v>
      </c>
      <c r="AX23" s="14"/>
      <c r="AY23" s="14"/>
      <c r="AZ23" s="14"/>
      <c r="BA23" s="14"/>
      <c r="BB23" s="14"/>
      <c r="BC23" s="14"/>
      <c r="BD23" s="14"/>
      <c r="BE23" s="14"/>
    </row>
    <row r="24">
      <c r="A24" s="13" t="s">
        <v>42</v>
      </c>
      <c r="B24" s="1" t="s">
        <v>174</v>
      </c>
      <c r="C24" s="13" t="s">
        <v>175</v>
      </c>
      <c r="D24" s="14"/>
      <c r="E24" s="14"/>
      <c r="F24" s="14"/>
      <c r="G24" s="14">
        <v>400.0</v>
      </c>
      <c r="H24" s="15">
        <v>400.0</v>
      </c>
      <c r="I24" s="14">
        <v>0.01</v>
      </c>
      <c r="J24" s="14">
        <v>4.0</v>
      </c>
      <c r="K24" s="32" t="s">
        <v>176</v>
      </c>
      <c r="L24" s="16"/>
      <c r="M24" s="16" t="s">
        <v>79</v>
      </c>
      <c r="N24" s="16"/>
      <c r="O24" s="14"/>
      <c r="P24" s="17" t="s">
        <v>58</v>
      </c>
      <c r="Q24" s="32" t="s">
        <v>151</v>
      </c>
      <c r="R24" s="41">
        <v>2.1000000708E10</v>
      </c>
      <c r="S24" s="42" t="s">
        <v>177</v>
      </c>
      <c r="T24" s="36" t="s">
        <v>178</v>
      </c>
      <c r="U24" s="13">
        <f t="shared" si="1"/>
        <v>400</v>
      </c>
      <c r="V24" s="22" t="s">
        <v>61</v>
      </c>
      <c r="W24" s="23" t="s">
        <v>62</v>
      </c>
      <c r="X24" s="44">
        <f t="shared" si="2"/>
        <v>21000000708</v>
      </c>
      <c r="Y24" s="45" t="s">
        <v>63</v>
      </c>
      <c r="Z24" s="46" t="s">
        <v>64</v>
      </c>
      <c r="AA24" s="26">
        <v>1538.0</v>
      </c>
      <c r="AB24" s="27">
        <f t="shared" si="3"/>
        <v>45912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>
        <v>400.0</v>
      </c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>
      <c r="A25" s="13" t="s">
        <v>33</v>
      </c>
      <c r="B25" s="1" t="s">
        <v>179</v>
      </c>
      <c r="C25" s="13" t="s">
        <v>180</v>
      </c>
      <c r="D25" s="14"/>
      <c r="E25" s="14"/>
      <c r="F25" s="14"/>
      <c r="G25" s="14">
        <v>1.0</v>
      </c>
      <c r="H25" s="15">
        <v>1.0</v>
      </c>
      <c r="I25" s="14">
        <v>976.0</v>
      </c>
      <c r="J25" s="14">
        <v>976.0</v>
      </c>
      <c r="K25" s="13" t="s">
        <v>181</v>
      </c>
      <c r="L25" s="16" t="s">
        <v>57</v>
      </c>
      <c r="M25" s="16" t="s">
        <v>57</v>
      </c>
      <c r="N25" s="16"/>
      <c r="O25" s="14"/>
      <c r="P25" s="17" t="s">
        <v>58</v>
      </c>
      <c r="Q25" s="18"/>
      <c r="R25" s="19">
        <v>2.1000000294E10</v>
      </c>
      <c r="S25" s="38" t="s">
        <v>182</v>
      </c>
      <c r="T25" s="39" t="s">
        <v>183</v>
      </c>
      <c r="U25" s="13">
        <f t="shared" si="1"/>
        <v>1</v>
      </c>
      <c r="V25" s="22" t="s">
        <v>75</v>
      </c>
      <c r="W25" s="23" t="s">
        <v>62</v>
      </c>
      <c r="X25" s="14">
        <f t="shared" si="2"/>
        <v>21000000294</v>
      </c>
      <c r="Y25" s="24" t="s">
        <v>63</v>
      </c>
      <c r="Z25" s="25" t="s">
        <v>64</v>
      </c>
      <c r="AA25" s="40">
        <v>884.16</v>
      </c>
      <c r="AB25" s="27">
        <f t="shared" si="3"/>
        <v>45912</v>
      </c>
      <c r="AC25" s="14"/>
      <c r="AD25" s="14"/>
      <c r="AE25" s="14"/>
      <c r="AF25" s="14"/>
      <c r="AG25" s="14"/>
      <c r="AH25" s="14"/>
      <c r="AI25" s="14"/>
      <c r="AJ25" s="14"/>
      <c r="AK25" s="14">
        <v>1.0</v>
      </c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>
      <c r="A26" s="13" t="s">
        <v>33</v>
      </c>
      <c r="B26" s="1" t="s">
        <v>184</v>
      </c>
      <c r="C26" s="13" t="s">
        <v>185</v>
      </c>
      <c r="D26" s="14"/>
      <c r="E26" s="14"/>
      <c r="F26" s="14"/>
      <c r="G26" s="14">
        <v>4.0</v>
      </c>
      <c r="H26" s="15">
        <v>4.0</v>
      </c>
      <c r="I26" s="14">
        <v>334.0</v>
      </c>
      <c r="J26" s="14">
        <v>1336.0</v>
      </c>
      <c r="K26" s="13"/>
      <c r="L26" s="16" t="s">
        <v>57</v>
      </c>
      <c r="M26" s="16" t="s">
        <v>57</v>
      </c>
      <c r="N26" s="16"/>
      <c r="O26" s="14"/>
      <c r="P26" s="17" t="s">
        <v>186</v>
      </c>
      <c r="Q26" s="18"/>
      <c r="R26" s="19">
        <v>2.1000000488E10</v>
      </c>
      <c r="S26" s="38" t="s">
        <v>187</v>
      </c>
      <c r="T26" s="39" t="s">
        <v>188</v>
      </c>
      <c r="U26" s="13">
        <f t="shared" si="1"/>
        <v>5</v>
      </c>
      <c r="V26" s="22" t="s">
        <v>189</v>
      </c>
      <c r="W26" s="23" t="s">
        <v>62</v>
      </c>
      <c r="X26" s="14">
        <f t="shared" si="2"/>
        <v>21000000488</v>
      </c>
      <c r="Y26" s="24" t="s">
        <v>63</v>
      </c>
      <c r="Z26" s="25" t="s">
        <v>64</v>
      </c>
      <c r="AA26" s="40">
        <v>588.26</v>
      </c>
      <c r="AB26" s="27">
        <f t="shared" si="3"/>
        <v>45912</v>
      </c>
      <c r="AC26" s="14"/>
      <c r="AD26" s="14"/>
      <c r="AE26" s="14"/>
      <c r="AF26" s="14"/>
      <c r="AG26" s="14"/>
      <c r="AH26" s="14"/>
      <c r="AI26" s="14"/>
      <c r="AJ26" s="14"/>
      <c r="AK26" s="14">
        <v>4.0</v>
      </c>
      <c r="AL26" s="14"/>
      <c r="AM26" s="14"/>
      <c r="AN26" s="14"/>
      <c r="AO26" s="14"/>
      <c r="AP26" s="14"/>
      <c r="AQ26" s="14"/>
      <c r="AR26" s="28">
        <v>1.0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>
      <c r="A27" s="13" t="s">
        <v>33</v>
      </c>
      <c r="B27" s="1" t="s">
        <v>190</v>
      </c>
      <c r="C27" s="13" t="s">
        <v>191</v>
      </c>
      <c r="D27" s="14"/>
      <c r="E27" s="14"/>
      <c r="F27" s="14"/>
      <c r="G27" s="14">
        <v>2.0</v>
      </c>
      <c r="H27" s="15">
        <v>2.0</v>
      </c>
      <c r="I27" s="14">
        <v>130.0</v>
      </c>
      <c r="J27" s="14">
        <v>260.0</v>
      </c>
      <c r="K27" s="13" t="s">
        <v>192</v>
      </c>
      <c r="L27" s="16" t="s">
        <v>57</v>
      </c>
      <c r="M27" s="16" t="s">
        <v>57</v>
      </c>
      <c r="N27" s="16"/>
      <c r="O27" s="14"/>
      <c r="P27" s="17" t="s">
        <v>58</v>
      </c>
      <c r="Q27" s="18"/>
      <c r="R27" s="19">
        <v>2.1000000061E10</v>
      </c>
      <c r="S27" s="29" t="s">
        <v>193</v>
      </c>
      <c r="T27" s="33" t="s">
        <v>194</v>
      </c>
      <c r="U27" s="13">
        <f t="shared" si="1"/>
        <v>4</v>
      </c>
      <c r="V27" s="22" t="s">
        <v>75</v>
      </c>
      <c r="W27" s="23" t="s">
        <v>62</v>
      </c>
      <c r="X27" s="14">
        <f t="shared" si="2"/>
        <v>21000000061</v>
      </c>
      <c r="Y27" s="24" t="s">
        <v>63</v>
      </c>
      <c r="Z27" s="25" t="s">
        <v>64</v>
      </c>
      <c r="AA27" s="40">
        <v>104.62</v>
      </c>
      <c r="AB27" s="27">
        <f t="shared" si="3"/>
        <v>45912</v>
      </c>
      <c r="AC27" s="14"/>
      <c r="AD27" s="14"/>
      <c r="AE27" s="14"/>
      <c r="AF27" s="14"/>
      <c r="AG27" s="14"/>
      <c r="AH27" s="14"/>
      <c r="AI27" s="14"/>
      <c r="AJ27" s="14"/>
      <c r="AK27" s="14">
        <f>2+2</f>
        <v>4</v>
      </c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>
      <c r="A28" s="13" t="s">
        <v>33</v>
      </c>
      <c r="B28" s="1" t="s">
        <v>195</v>
      </c>
      <c r="C28" s="13" t="s">
        <v>196</v>
      </c>
      <c r="D28" s="14"/>
      <c r="E28" s="14"/>
      <c r="F28" s="14"/>
      <c r="G28" s="14">
        <v>200.0</v>
      </c>
      <c r="H28" s="15">
        <v>200.0</v>
      </c>
      <c r="I28" s="14">
        <v>0.04</v>
      </c>
      <c r="J28" s="14">
        <v>8.0</v>
      </c>
      <c r="K28" s="13" t="s">
        <v>197</v>
      </c>
      <c r="L28" s="16" t="s">
        <v>57</v>
      </c>
      <c r="M28" s="16" t="s">
        <v>79</v>
      </c>
      <c r="N28" s="16"/>
      <c r="O28" s="14"/>
      <c r="P28" s="17" t="s">
        <v>58</v>
      </c>
      <c r="Q28" s="32"/>
      <c r="R28" s="32">
        <v>2.1000000062E10</v>
      </c>
      <c r="S28" s="47" t="s">
        <v>198</v>
      </c>
      <c r="T28" s="5" t="s">
        <v>195</v>
      </c>
      <c r="U28" s="13">
        <f t="shared" si="1"/>
        <v>200</v>
      </c>
      <c r="V28" s="37" t="s">
        <v>61</v>
      </c>
      <c r="W28" s="23" t="s">
        <v>62</v>
      </c>
      <c r="X28" s="14">
        <f t="shared" si="2"/>
        <v>21000000062</v>
      </c>
      <c r="Y28" s="24" t="s">
        <v>63</v>
      </c>
      <c r="Z28" s="25" t="s">
        <v>64</v>
      </c>
      <c r="AA28" s="40">
        <v>0.34</v>
      </c>
      <c r="AB28" s="27">
        <f t="shared" si="3"/>
        <v>45912</v>
      </c>
      <c r="AC28" s="14"/>
      <c r="AD28" s="14"/>
      <c r="AE28" s="14"/>
      <c r="AF28" s="14"/>
      <c r="AG28" s="14"/>
      <c r="AH28" s="14"/>
      <c r="AI28" s="14"/>
      <c r="AJ28" s="14"/>
      <c r="AK28" s="14">
        <v>200.0</v>
      </c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>
      <c r="A29" s="13" t="s">
        <v>45</v>
      </c>
      <c r="B29" s="1" t="s">
        <v>199</v>
      </c>
      <c r="C29" s="13" t="s">
        <v>200</v>
      </c>
      <c r="D29" s="14"/>
      <c r="E29" s="14"/>
      <c r="F29" s="14"/>
      <c r="G29" s="14">
        <v>4.0</v>
      </c>
      <c r="H29" s="15">
        <v>4.0</v>
      </c>
      <c r="I29" s="14">
        <v>260.0</v>
      </c>
      <c r="J29" s="14">
        <v>1040.0</v>
      </c>
      <c r="K29" s="32" t="s">
        <v>201</v>
      </c>
      <c r="L29" s="16" t="s">
        <v>57</v>
      </c>
      <c r="M29" s="16" t="s">
        <v>57</v>
      </c>
      <c r="N29" s="16"/>
      <c r="O29" s="14"/>
      <c r="P29" s="17" t="s">
        <v>58</v>
      </c>
      <c r="Q29" s="18"/>
      <c r="R29" s="19">
        <v>2.1000000063E10</v>
      </c>
      <c r="S29" s="38" t="s">
        <v>202</v>
      </c>
      <c r="T29" s="39" t="s">
        <v>203</v>
      </c>
      <c r="U29" s="13">
        <f t="shared" si="1"/>
        <v>74</v>
      </c>
      <c r="V29" s="22" t="s">
        <v>75</v>
      </c>
      <c r="W29" s="23" t="s">
        <v>62</v>
      </c>
      <c r="X29" s="14">
        <f t="shared" si="2"/>
        <v>21000000063</v>
      </c>
      <c r="Y29" s="24" t="s">
        <v>63</v>
      </c>
      <c r="Z29" s="25" t="s">
        <v>64</v>
      </c>
      <c r="AA29" s="40">
        <v>112.29</v>
      </c>
      <c r="AB29" s="27">
        <f t="shared" si="3"/>
        <v>45912</v>
      </c>
      <c r="AC29" s="28">
        <v>10.0</v>
      </c>
      <c r="AD29" s="28">
        <v>6.0</v>
      </c>
      <c r="AE29" s="14"/>
      <c r="AF29" s="14"/>
      <c r="AG29" s="14"/>
      <c r="AH29" s="14"/>
      <c r="AI29" s="14"/>
      <c r="AJ29" s="14"/>
      <c r="AK29" s="14">
        <f>4+10+20+4</f>
        <v>38</v>
      </c>
      <c r="AL29" s="14"/>
      <c r="AM29" s="14"/>
      <c r="AN29" s="14"/>
      <c r="AO29" s="28">
        <v>1.0</v>
      </c>
      <c r="AP29" s="14"/>
      <c r="AQ29" s="14"/>
      <c r="AR29" s="14"/>
      <c r="AS29" s="14"/>
      <c r="AT29" s="14"/>
      <c r="AU29" s="14"/>
      <c r="AV29" s="14"/>
      <c r="AW29" s="14">
        <f>4+1</f>
        <v>5</v>
      </c>
      <c r="AX29" s="14"/>
      <c r="AY29" s="14"/>
      <c r="AZ29" s="14"/>
      <c r="BA29" s="14"/>
      <c r="BB29" s="14"/>
      <c r="BC29" s="28"/>
      <c r="BD29" s="28">
        <v>4.0</v>
      </c>
      <c r="BE29" s="28">
        <v>10.0</v>
      </c>
    </row>
    <row r="30">
      <c r="A30" s="13" t="s">
        <v>46</v>
      </c>
      <c r="B30" s="1" t="s">
        <v>204</v>
      </c>
      <c r="C30" s="13" t="s">
        <v>205</v>
      </c>
      <c r="D30" s="14"/>
      <c r="E30" s="14"/>
      <c r="F30" s="14"/>
      <c r="G30" s="14">
        <v>2.0</v>
      </c>
      <c r="H30" s="15">
        <v>2.0</v>
      </c>
      <c r="I30" s="14">
        <v>1270.0</v>
      </c>
      <c r="J30" s="14">
        <v>2540.0</v>
      </c>
      <c r="K30" s="32" t="s">
        <v>206</v>
      </c>
      <c r="L30" s="16" t="s">
        <v>57</v>
      </c>
      <c r="M30" s="16" t="s">
        <v>79</v>
      </c>
      <c r="N30" s="16"/>
      <c r="O30" s="14"/>
      <c r="P30" s="17" t="s">
        <v>186</v>
      </c>
      <c r="Q30" s="32" t="s">
        <v>151</v>
      </c>
      <c r="R30" s="32">
        <v>2.1000000683E10</v>
      </c>
      <c r="S30" s="47" t="s">
        <v>207</v>
      </c>
      <c r="T30" s="5" t="s">
        <v>208</v>
      </c>
      <c r="U30" s="13">
        <f t="shared" si="1"/>
        <v>4</v>
      </c>
      <c r="V30" s="37" t="s">
        <v>122</v>
      </c>
      <c r="W30" s="23" t="s">
        <v>62</v>
      </c>
      <c r="X30" s="14">
        <f t="shared" si="2"/>
        <v>21000000683</v>
      </c>
      <c r="Y30" s="24" t="s">
        <v>63</v>
      </c>
      <c r="Z30" s="25" t="s">
        <v>64</v>
      </c>
      <c r="AA30" s="26">
        <v>643.79</v>
      </c>
      <c r="AB30" s="27">
        <f t="shared" si="3"/>
        <v>45912</v>
      </c>
      <c r="AC30" s="14"/>
      <c r="AD30" s="14"/>
      <c r="AE30" s="14"/>
      <c r="AF30" s="14"/>
      <c r="AG30" s="14"/>
      <c r="AH30" s="28">
        <v>2.0</v>
      </c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>
        <v>2.0</v>
      </c>
      <c r="AY30" s="14"/>
      <c r="AZ30" s="14"/>
      <c r="BA30" s="14"/>
      <c r="BB30" s="14"/>
      <c r="BC30" s="14"/>
      <c r="BD30" s="14"/>
      <c r="BE30" s="14"/>
    </row>
    <row r="31">
      <c r="A31" s="13" t="s">
        <v>42</v>
      </c>
      <c r="B31" s="1" t="s">
        <v>209</v>
      </c>
      <c r="C31" s="13" t="s">
        <v>210</v>
      </c>
      <c r="D31" s="14"/>
      <c r="E31" s="14"/>
      <c r="F31" s="14"/>
      <c r="G31" s="14">
        <v>5.0</v>
      </c>
      <c r="H31" s="15">
        <v>5.0</v>
      </c>
      <c r="I31" s="14">
        <v>200.0</v>
      </c>
      <c r="J31" s="14">
        <v>1000.0</v>
      </c>
      <c r="K31" s="13"/>
      <c r="L31" s="16" t="s">
        <v>57</v>
      </c>
      <c r="M31" s="16" t="s">
        <v>57</v>
      </c>
      <c r="N31" s="16"/>
      <c r="O31" s="14"/>
      <c r="P31" s="17" t="s">
        <v>211</v>
      </c>
      <c r="Q31" s="18"/>
      <c r="R31" s="19">
        <v>2.1000000049E10</v>
      </c>
      <c r="S31" s="38" t="s">
        <v>212</v>
      </c>
      <c r="T31" s="39" t="s">
        <v>213</v>
      </c>
      <c r="U31" s="13">
        <f t="shared" si="1"/>
        <v>15</v>
      </c>
      <c r="V31" s="22" t="s">
        <v>122</v>
      </c>
      <c r="W31" s="23" t="s">
        <v>62</v>
      </c>
      <c r="X31" s="14">
        <f t="shared" si="2"/>
        <v>21000000049</v>
      </c>
      <c r="Y31" s="24" t="s">
        <v>63</v>
      </c>
      <c r="Z31" s="25" t="s">
        <v>64</v>
      </c>
      <c r="AA31" s="40">
        <v>387.71</v>
      </c>
      <c r="AB31" s="27">
        <f t="shared" si="3"/>
        <v>45912</v>
      </c>
      <c r="AC31" s="14"/>
      <c r="AD31" s="14"/>
      <c r="AE31" s="14"/>
      <c r="AF31" s="28">
        <v>2.0</v>
      </c>
      <c r="AG31" s="14"/>
      <c r="AH31" s="14"/>
      <c r="AI31" s="14"/>
      <c r="AJ31" s="14"/>
      <c r="AK31" s="28">
        <f>4+1</f>
        <v>5</v>
      </c>
      <c r="AL31" s="14"/>
      <c r="AM31" s="14"/>
      <c r="AN31" s="14"/>
      <c r="AO31" s="14"/>
      <c r="AP31" s="14"/>
      <c r="AQ31" s="14"/>
      <c r="AR31" s="14"/>
      <c r="AS31" s="28">
        <v>3.0</v>
      </c>
      <c r="AT31" s="14">
        <v>5.0</v>
      </c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>
      <c r="A32" s="13" t="s">
        <v>33</v>
      </c>
      <c r="B32" s="1" t="s">
        <v>214</v>
      </c>
      <c r="C32" s="13" t="s">
        <v>215</v>
      </c>
      <c r="D32" s="14"/>
      <c r="E32" s="14"/>
      <c r="F32" s="14"/>
      <c r="G32" s="14">
        <v>1.0</v>
      </c>
      <c r="H32" s="15">
        <v>1.0</v>
      </c>
      <c r="I32" s="14">
        <v>714.0</v>
      </c>
      <c r="J32" s="14">
        <v>714.0</v>
      </c>
      <c r="K32" s="13"/>
      <c r="L32" s="16" t="s">
        <v>57</v>
      </c>
      <c r="M32" s="16" t="s">
        <v>57</v>
      </c>
      <c r="N32" s="16"/>
      <c r="O32" s="14"/>
      <c r="P32" s="17" t="s">
        <v>211</v>
      </c>
      <c r="Q32" s="18"/>
      <c r="R32" s="18">
        <v>2.100000051E10</v>
      </c>
      <c r="S32" s="29" t="s">
        <v>216</v>
      </c>
      <c r="T32" s="39" t="s">
        <v>217</v>
      </c>
      <c r="U32" s="13">
        <f t="shared" si="1"/>
        <v>2</v>
      </c>
      <c r="V32" s="22" t="s">
        <v>122</v>
      </c>
      <c r="W32" s="23" t="s">
        <v>62</v>
      </c>
      <c r="X32" s="14">
        <f t="shared" si="2"/>
        <v>21000000510</v>
      </c>
      <c r="Y32" s="24" t="s">
        <v>63</v>
      </c>
      <c r="Z32" s="25" t="s">
        <v>64</v>
      </c>
      <c r="AA32" s="40">
        <v>590.23</v>
      </c>
      <c r="AB32" s="27">
        <f t="shared" si="3"/>
        <v>45912</v>
      </c>
      <c r="AC32" s="14"/>
      <c r="AD32" s="14"/>
      <c r="AE32" s="14"/>
      <c r="AF32" s="14"/>
      <c r="AG32" s="14"/>
      <c r="AH32" s="14"/>
      <c r="AI32" s="14"/>
      <c r="AJ32" s="14"/>
      <c r="AK32" s="14">
        <v>1.0</v>
      </c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28"/>
      <c r="BD32" s="28">
        <v>1.0</v>
      </c>
      <c r="BE32" s="14"/>
    </row>
    <row r="33">
      <c r="A33" s="13" t="s">
        <v>46</v>
      </c>
      <c r="B33" s="1" t="s">
        <v>218</v>
      </c>
      <c r="C33" s="13" t="s">
        <v>219</v>
      </c>
      <c r="D33" s="14"/>
      <c r="E33" s="14"/>
      <c r="F33" s="14"/>
      <c r="G33" s="14">
        <v>1.0</v>
      </c>
      <c r="H33" s="15">
        <v>1.0</v>
      </c>
      <c r="I33" s="14">
        <v>378.37</v>
      </c>
      <c r="J33" s="14">
        <v>378.37</v>
      </c>
      <c r="K33" s="13"/>
      <c r="L33" s="16" t="s">
        <v>57</v>
      </c>
      <c r="M33" s="16" t="s">
        <v>57</v>
      </c>
      <c r="N33" s="16"/>
      <c r="O33" s="14"/>
      <c r="P33" s="17" t="s">
        <v>211</v>
      </c>
      <c r="Q33" s="18"/>
      <c r="R33" s="19">
        <v>2.1000000069E10</v>
      </c>
      <c r="S33" s="38" t="s">
        <v>220</v>
      </c>
      <c r="T33" s="39" t="s">
        <v>221</v>
      </c>
      <c r="U33" s="13">
        <f t="shared" si="1"/>
        <v>3</v>
      </c>
      <c r="V33" s="22" t="s">
        <v>122</v>
      </c>
      <c r="W33" s="23" t="s">
        <v>62</v>
      </c>
      <c r="X33" s="14">
        <f t="shared" si="2"/>
        <v>21000000069</v>
      </c>
      <c r="Y33" s="24" t="s">
        <v>63</v>
      </c>
      <c r="Z33" s="25" t="s">
        <v>64</v>
      </c>
      <c r="AA33" s="40">
        <v>335.08</v>
      </c>
      <c r="AB33" s="27">
        <f t="shared" si="3"/>
        <v>45912</v>
      </c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>
        <v>1.0</v>
      </c>
      <c r="AY33" s="14"/>
      <c r="AZ33" s="14"/>
      <c r="BA33" s="14"/>
      <c r="BB33" s="14"/>
      <c r="BC33" s="28"/>
      <c r="BD33" s="28">
        <v>2.0</v>
      </c>
      <c r="BE33" s="14"/>
    </row>
    <row r="34">
      <c r="A34" s="13" t="s">
        <v>33</v>
      </c>
      <c r="B34" s="1" t="s">
        <v>222</v>
      </c>
      <c r="C34" s="13" t="s">
        <v>223</v>
      </c>
      <c r="D34" s="14"/>
      <c r="E34" s="14"/>
      <c r="F34" s="14"/>
      <c r="G34" s="14">
        <v>1.0</v>
      </c>
      <c r="H34" s="15">
        <v>1.0</v>
      </c>
      <c r="I34" s="14">
        <v>485.0</v>
      </c>
      <c r="J34" s="14">
        <v>485.0</v>
      </c>
      <c r="K34" s="13"/>
      <c r="L34" s="16" t="s">
        <v>57</v>
      </c>
      <c r="M34" s="16" t="s">
        <v>57</v>
      </c>
      <c r="N34" s="16"/>
      <c r="O34" s="14"/>
      <c r="P34" s="17" t="s">
        <v>211</v>
      </c>
      <c r="Q34" s="18"/>
      <c r="R34" s="18">
        <v>2.1000000432E10</v>
      </c>
      <c r="S34" s="29" t="s">
        <v>224</v>
      </c>
      <c r="T34" s="33" t="s">
        <v>225</v>
      </c>
      <c r="U34" s="13">
        <f t="shared" si="1"/>
        <v>1</v>
      </c>
      <c r="V34" s="22" t="s">
        <v>122</v>
      </c>
      <c r="W34" s="23" t="s">
        <v>62</v>
      </c>
      <c r="X34" s="14">
        <f t="shared" si="2"/>
        <v>21000000432</v>
      </c>
      <c r="Y34" s="24" t="s">
        <v>63</v>
      </c>
      <c r="Z34" s="25" t="s">
        <v>64</v>
      </c>
      <c r="AA34" s="40">
        <v>1043.62</v>
      </c>
      <c r="AB34" s="27">
        <f t="shared" si="3"/>
        <v>45912</v>
      </c>
      <c r="AC34" s="14"/>
      <c r="AD34" s="14"/>
      <c r="AE34" s="14"/>
      <c r="AF34" s="14"/>
      <c r="AG34" s="14"/>
      <c r="AH34" s="14"/>
      <c r="AI34" s="14"/>
      <c r="AJ34" s="14"/>
      <c r="AK34" s="14">
        <v>1.0</v>
      </c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>
      <c r="A35" s="13" t="s">
        <v>41</v>
      </c>
      <c r="B35" s="1" t="s">
        <v>226</v>
      </c>
      <c r="C35" s="13" t="s">
        <v>227</v>
      </c>
      <c r="D35" s="14"/>
      <c r="E35" s="14"/>
      <c r="F35" s="14"/>
      <c r="G35" s="14">
        <v>1.0</v>
      </c>
      <c r="H35" s="15">
        <v>1.0</v>
      </c>
      <c r="I35" s="14">
        <v>394.78</v>
      </c>
      <c r="J35" s="14">
        <v>394.78</v>
      </c>
      <c r="K35" s="13"/>
      <c r="L35" s="16" t="s">
        <v>57</v>
      </c>
      <c r="M35" s="16" t="s">
        <v>79</v>
      </c>
      <c r="N35" s="16"/>
      <c r="O35" s="14"/>
      <c r="P35" s="17" t="s">
        <v>211</v>
      </c>
      <c r="Q35" s="32"/>
      <c r="R35" s="41">
        <v>2.1000000051E10</v>
      </c>
      <c r="S35" s="42" t="s">
        <v>228</v>
      </c>
      <c r="T35" s="36" t="s">
        <v>229</v>
      </c>
      <c r="U35" s="13">
        <f t="shared" si="1"/>
        <v>1</v>
      </c>
      <c r="V35" s="22" t="s">
        <v>122</v>
      </c>
      <c r="W35" s="23" t="s">
        <v>62</v>
      </c>
      <c r="X35" s="14">
        <f t="shared" si="2"/>
        <v>21000000051</v>
      </c>
      <c r="Y35" s="24" t="s">
        <v>63</v>
      </c>
      <c r="Z35" s="25" t="s">
        <v>64</v>
      </c>
      <c r="AA35" s="40">
        <v>419.23</v>
      </c>
      <c r="AB35" s="27">
        <f t="shared" si="3"/>
        <v>45912</v>
      </c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>
        <v>1.0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>
      <c r="A36" s="13" t="s">
        <v>33</v>
      </c>
      <c r="B36" s="1" t="s">
        <v>230</v>
      </c>
      <c r="C36" s="13" t="s">
        <v>231</v>
      </c>
      <c r="D36" s="14"/>
      <c r="E36" s="14"/>
      <c r="F36" s="14"/>
      <c r="G36" s="14">
        <v>1.0</v>
      </c>
      <c r="H36" s="15">
        <v>1.0</v>
      </c>
      <c r="I36" s="14">
        <v>2905.5</v>
      </c>
      <c r="J36" s="14">
        <v>2905.5</v>
      </c>
      <c r="K36" s="13"/>
      <c r="L36" s="16" t="s">
        <v>57</v>
      </c>
      <c r="M36" s="16" t="s">
        <v>79</v>
      </c>
      <c r="N36" s="16"/>
      <c r="O36" s="14"/>
      <c r="P36" s="17" t="s">
        <v>211</v>
      </c>
      <c r="Q36" s="32"/>
      <c r="R36" s="41">
        <v>2.100000007E10</v>
      </c>
      <c r="S36" s="42" t="s">
        <v>232</v>
      </c>
      <c r="T36" s="36" t="s">
        <v>233</v>
      </c>
      <c r="U36" s="13">
        <f t="shared" si="1"/>
        <v>1</v>
      </c>
      <c r="V36" s="22" t="s">
        <v>122</v>
      </c>
      <c r="W36" s="23" t="s">
        <v>62</v>
      </c>
      <c r="X36" s="14">
        <f t="shared" si="2"/>
        <v>21000000070</v>
      </c>
      <c r="Y36" s="24" t="s">
        <v>63</v>
      </c>
      <c r="Z36" s="25" t="s">
        <v>64</v>
      </c>
      <c r="AA36" s="26">
        <v>690.68</v>
      </c>
      <c r="AB36" s="27">
        <f t="shared" si="3"/>
        <v>45912</v>
      </c>
      <c r="AC36" s="14"/>
      <c r="AD36" s="14"/>
      <c r="AE36" s="14"/>
      <c r="AF36" s="14"/>
      <c r="AG36" s="14"/>
      <c r="AH36" s="14"/>
      <c r="AI36" s="14"/>
      <c r="AJ36" s="14"/>
      <c r="AK36" s="14">
        <v>1.0</v>
      </c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>
      <c r="A37" s="13" t="s">
        <v>33</v>
      </c>
      <c r="B37" s="1" t="s">
        <v>234</v>
      </c>
      <c r="C37" s="13" t="s">
        <v>235</v>
      </c>
      <c r="D37" s="14"/>
      <c r="E37" s="14"/>
      <c r="F37" s="14"/>
      <c r="G37" s="14">
        <v>1.0</v>
      </c>
      <c r="H37" s="15">
        <v>1.0</v>
      </c>
      <c r="I37" s="14">
        <v>500.0</v>
      </c>
      <c r="J37" s="14">
        <v>500.0</v>
      </c>
      <c r="K37" s="13"/>
      <c r="L37" s="16" t="s">
        <v>57</v>
      </c>
      <c r="M37" s="16" t="s">
        <v>57</v>
      </c>
      <c r="N37" s="16"/>
      <c r="O37" s="14"/>
      <c r="P37" s="17" t="s">
        <v>211</v>
      </c>
      <c r="Q37" s="18"/>
      <c r="R37" s="19">
        <v>2.1000000437E10</v>
      </c>
      <c r="S37" s="38" t="s">
        <v>236</v>
      </c>
      <c r="T37" s="39" t="s">
        <v>237</v>
      </c>
      <c r="U37" s="13">
        <f t="shared" si="1"/>
        <v>1</v>
      </c>
      <c r="V37" s="22" t="s">
        <v>122</v>
      </c>
      <c r="W37" s="23" t="s">
        <v>62</v>
      </c>
      <c r="X37" s="14">
        <f t="shared" si="2"/>
        <v>21000000437</v>
      </c>
      <c r="Y37" s="24" t="s">
        <v>63</v>
      </c>
      <c r="Z37" s="25" t="s">
        <v>64</v>
      </c>
      <c r="AA37" s="26">
        <v>614.63</v>
      </c>
      <c r="AB37" s="27">
        <f t="shared" si="3"/>
        <v>45912</v>
      </c>
      <c r="AC37" s="14"/>
      <c r="AD37" s="14"/>
      <c r="AE37" s="14"/>
      <c r="AF37" s="14"/>
      <c r="AG37" s="14"/>
      <c r="AH37" s="14"/>
      <c r="AI37" s="14"/>
      <c r="AJ37" s="14"/>
      <c r="AK37" s="14">
        <v>1.0</v>
      </c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>
      <c r="A38" s="13" t="s">
        <v>52</v>
      </c>
      <c r="B38" s="1" t="s">
        <v>238</v>
      </c>
      <c r="C38" s="13" t="s">
        <v>239</v>
      </c>
      <c r="D38" s="14"/>
      <c r="E38" s="14"/>
      <c r="F38" s="14"/>
      <c r="G38" s="14">
        <v>1.0</v>
      </c>
      <c r="H38" s="15">
        <v>1.0</v>
      </c>
      <c r="I38" s="14">
        <v>465.77</v>
      </c>
      <c r="J38" s="14">
        <v>465.77</v>
      </c>
      <c r="K38" s="13"/>
      <c r="L38" s="16" t="s">
        <v>57</v>
      </c>
      <c r="M38" s="16" t="s">
        <v>57</v>
      </c>
      <c r="N38" s="16"/>
      <c r="O38" s="14"/>
      <c r="P38" s="17" t="s">
        <v>211</v>
      </c>
      <c r="Q38" s="18"/>
      <c r="R38" s="19">
        <v>2.1000000438E10</v>
      </c>
      <c r="S38" s="38" t="s">
        <v>240</v>
      </c>
      <c r="T38" s="39" t="s">
        <v>241</v>
      </c>
      <c r="U38" s="13">
        <f t="shared" si="1"/>
        <v>7</v>
      </c>
      <c r="V38" s="22" t="s">
        <v>122</v>
      </c>
      <c r="W38" s="23" t="s">
        <v>62</v>
      </c>
      <c r="X38" s="14">
        <f t="shared" si="2"/>
        <v>21000000438</v>
      </c>
      <c r="Y38" s="24" t="s">
        <v>63</v>
      </c>
      <c r="Z38" s="25" t="s">
        <v>64</v>
      </c>
      <c r="AA38" s="40">
        <v>443.51</v>
      </c>
      <c r="AB38" s="27">
        <f t="shared" si="3"/>
        <v>45912</v>
      </c>
      <c r="AC38" s="14"/>
      <c r="AD38" s="14"/>
      <c r="AE38" s="14"/>
      <c r="AF38" s="14"/>
      <c r="AG38" s="14"/>
      <c r="AH38" s="14"/>
      <c r="AI38" s="14"/>
      <c r="AJ38" s="14"/>
      <c r="AK38" s="28">
        <f>1+2+2</f>
        <v>5</v>
      </c>
      <c r="AL38" s="14"/>
      <c r="AM38" s="28">
        <v>1.0</v>
      </c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>
        <v>1.0</v>
      </c>
      <c r="BE38" s="14"/>
    </row>
    <row r="39">
      <c r="A39" s="13" t="s">
        <v>35</v>
      </c>
      <c r="B39" s="1" t="s">
        <v>242</v>
      </c>
      <c r="C39" s="13" t="s">
        <v>243</v>
      </c>
      <c r="D39" s="14"/>
      <c r="E39" s="14"/>
      <c r="F39" s="14"/>
      <c r="G39" s="14">
        <v>1.0</v>
      </c>
      <c r="H39" s="15">
        <v>1.0</v>
      </c>
      <c r="I39" s="14">
        <v>412.34</v>
      </c>
      <c r="J39" s="14">
        <v>412.34</v>
      </c>
      <c r="K39" s="13"/>
      <c r="L39" s="16" t="s">
        <v>57</v>
      </c>
      <c r="M39" s="16" t="s">
        <v>57</v>
      </c>
      <c r="N39" s="16"/>
      <c r="O39" s="14"/>
      <c r="P39" s="17" t="s">
        <v>211</v>
      </c>
      <c r="Q39" s="18"/>
      <c r="R39" s="18">
        <v>2.1000000055E10</v>
      </c>
      <c r="S39" s="29" t="s">
        <v>244</v>
      </c>
      <c r="T39" s="33" t="s">
        <v>245</v>
      </c>
      <c r="U39" s="13">
        <f t="shared" si="1"/>
        <v>3</v>
      </c>
      <c r="V39" s="22" t="s">
        <v>122</v>
      </c>
      <c r="W39" s="23" t="s">
        <v>62</v>
      </c>
      <c r="X39" s="14">
        <f t="shared" si="2"/>
        <v>21000000055</v>
      </c>
      <c r="Y39" s="24" t="s">
        <v>63</v>
      </c>
      <c r="Z39" s="25" t="s">
        <v>64</v>
      </c>
      <c r="AA39" s="40">
        <v>485.94</v>
      </c>
      <c r="AB39" s="27">
        <f t="shared" si="3"/>
        <v>45912</v>
      </c>
      <c r="AC39" s="14"/>
      <c r="AD39" s="14"/>
      <c r="AE39" s="14"/>
      <c r="AF39" s="14"/>
      <c r="AG39" s="14"/>
      <c r="AH39" s="14"/>
      <c r="AI39" s="14"/>
      <c r="AJ39" s="14"/>
      <c r="AK39" s="28">
        <v>1.0</v>
      </c>
      <c r="AL39" s="14"/>
      <c r="AM39" s="14">
        <v>1.0</v>
      </c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28"/>
      <c r="BD39" s="28">
        <v>1.0</v>
      </c>
      <c r="BE39" s="14"/>
    </row>
    <row r="40">
      <c r="A40" s="13" t="s">
        <v>33</v>
      </c>
      <c r="B40" s="1" t="s">
        <v>246</v>
      </c>
      <c r="C40" s="13" t="s">
        <v>247</v>
      </c>
      <c r="D40" s="14"/>
      <c r="E40" s="14"/>
      <c r="F40" s="14"/>
      <c r="G40" s="14">
        <v>2.0</v>
      </c>
      <c r="H40" s="15">
        <v>2.0</v>
      </c>
      <c r="I40" s="14">
        <v>1355.0</v>
      </c>
      <c r="J40" s="14">
        <v>2710.0</v>
      </c>
      <c r="K40" s="13"/>
      <c r="L40" s="16" t="s">
        <v>57</v>
      </c>
      <c r="M40" s="16" t="s">
        <v>57</v>
      </c>
      <c r="N40" s="16"/>
      <c r="O40" s="14"/>
      <c r="P40" s="17" t="s">
        <v>211</v>
      </c>
      <c r="Q40" s="18"/>
      <c r="R40" s="19">
        <v>2.1000000641E10</v>
      </c>
      <c r="S40" s="38" t="s">
        <v>248</v>
      </c>
      <c r="T40" s="39" t="s">
        <v>249</v>
      </c>
      <c r="U40" s="13">
        <f t="shared" si="1"/>
        <v>7</v>
      </c>
      <c r="V40" s="22" t="s">
        <v>122</v>
      </c>
      <c r="W40" s="23" t="s">
        <v>62</v>
      </c>
      <c r="X40" s="14">
        <f t="shared" si="2"/>
        <v>21000000641</v>
      </c>
      <c r="Y40" s="24" t="s">
        <v>63</v>
      </c>
      <c r="Z40" s="25" t="s">
        <v>64</v>
      </c>
      <c r="AA40" s="40">
        <v>465.28</v>
      </c>
      <c r="AB40" s="27">
        <f t="shared" si="3"/>
        <v>45912</v>
      </c>
      <c r="AC40" s="14"/>
      <c r="AD40" s="14"/>
      <c r="AE40" s="14"/>
      <c r="AF40" s="14"/>
      <c r="AG40" s="14"/>
      <c r="AH40" s="14"/>
      <c r="AI40" s="14"/>
      <c r="AJ40" s="14"/>
      <c r="AK40" s="14">
        <f>2+2+2</f>
        <v>6</v>
      </c>
      <c r="AL40" s="14"/>
      <c r="AM40" s="28">
        <v>1.0</v>
      </c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>
      <c r="A41" s="13" t="s">
        <v>33</v>
      </c>
      <c r="B41" s="1" t="s">
        <v>250</v>
      </c>
      <c r="C41" s="13" t="s">
        <v>251</v>
      </c>
      <c r="D41" s="14"/>
      <c r="E41" s="14"/>
      <c r="F41" s="14"/>
      <c r="G41" s="14">
        <v>1.0</v>
      </c>
      <c r="H41" s="15">
        <v>1.0</v>
      </c>
      <c r="I41" s="14">
        <v>355.0</v>
      </c>
      <c r="J41" s="14">
        <v>355.0</v>
      </c>
      <c r="K41" s="13"/>
      <c r="L41" s="16" t="s">
        <v>57</v>
      </c>
      <c r="M41" s="16" t="s">
        <v>57</v>
      </c>
      <c r="N41" s="16"/>
      <c r="O41" s="14"/>
      <c r="P41" s="17" t="s">
        <v>211</v>
      </c>
      <c r="Q41" s="18"/>
      <c r="R41" s="18">
        <v>2.1000000566E10</v>
      </c>
      <c r="S41" s="48" t="s">
        <v>252</v>
      </c>
      <c r="T41" s="33" t="s">
        <v>253</v>
      </c>
      <c r="U41" s="13">
        <f t="shared" si="1"/>
        <v>1</v>
      </c>
      <c r="V41" s="22" t="s">
        <v>122</v>
      </c>
      <c r="W41" s="23" t="s">
        <v>62</v>
      </c>
      <c r="X41" s="14">
        <f t="shared" si="2"/>
        <v>21000000566</v>
      </c>
      <c r="Y41" s="24" t="s">
        <v>63</v>
      </c>
      <c r="Z41" s="25" t="s">
        <v>64</v>
      </c>
      <c r="AA41" s="40">
        <v>426.06</v>
      </c>
      <c r="AB41" s="27">
        <f t="shared" si="3"/>
        <v>45912</v>
      </c>
      <c r="AC41" s="14"/>
      <c r="AD41" s="14"/>
      <c r="AE41" s="14"/>
      <c r="AF41" s="14"/>
      <c r="AG41" s="14"/>
      <c r="AH41" s="14"/>
      <c r="AI41" s="14"/>
      <c r="AJ41" s="14"/>
      <c r="AK41" s="14">
        <v>1.0</v>
      </c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>
      <c r="A42" s="13" t="s">
        <v>52</v>
      </c>
      <c r="B42" s="1" t="s">
        <v>254</v>
      </c>
      <c r="C42" s="13" t="s">
        <v>255</v>
      </c>
      <c r="D42" s="14"/>
      <c r="E42" s="14"/>
      <c r="F42" s="14"/>
      <c r="G42" s="14">
        <v>1.0</v>
      </c>
      <c r="H42" s="15">
        <v>1.0</v>
      </c>
      <c r="I42" s="14">
        <v>535.87</v>
      </c>
      <c r="J42" s="14">
        <v>535.87</v>
      </c>
      <c r="K42" s="13"/>
      <c r="L42" s="16" t="s">
        <v>57</v>
      </c>
      <c r="M42" s="16" t="s">
        <v>57</v>
      </c>
      <c r="N42" s="16"/>
      <c r="O42" s="14"/>
      <c r="P42" s="17" t="s">
        <v>211</v>
      </c>
      <c r="Q42" s="18"/>
      <c r="R42" s="19">
        <v>2.1000000491E10</v>
      </c>
      <c r="S42" s="49" t="s">
        <v>256</v>
      </c>
      <c r="T42" s="39" t="s">
        <v>257</v>
      </c>
      <c r="U42" s="13">
        <f t="shared" si="1"/>
        <v>2</v>
      </c>
      <c r="V42" s="22" t="s">
        <v>122</v>
      </c>
      <c r="W42" s="23" t="s">
        <v>62</v>
      </c>
      <c r="X42" s="14">
        <f t="shared" si="2"/>
        <v>21000000491</v>
      </c>
      <c r="Y42" s="24" t="s">
        <v>63</v>
      </c>
      <c r="Z42" s="25" t="s">
        <v>64</v>
      </c>
      <c r="AA42" s="40">
        <v>412.88</v>
      </c>
      <c r="AB42" s="27">
        <f t="shared" si="3"/>
        <v>45912</v>
      </c>
      <c r="AC42" s="14"/>
      <c r="AD42" s="14"/>
      <c r="AE42" s="14"/>
      <c r="AF42" s="14"/>
      <c r="AG42" s="14"/>
      <c r="AH42" s="14"/>
      <c r="AI42" s="14"/>
      <c r="AJ42" s="14"/>
      <c r="AK42" s="28">
        <v>1.0</v>
      </c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>
        <v>1.0</v>
      </c>
      <c r="BE42" s="14"/>
    </row>
    <row r="43">
      <c r="A43" s="13" t="s">
        <v>33</v>
      </c>
      <c r="B43" s="1" t="s">
        <v>258</v>
      </c>
      <c r="C43" s="13" t="s">
        <v>259</v>
      </c>
      <c r="D43" s="14"/>
      <c r="E43" s="14"/>
      <c r="F43" s="14"/>
      <c r="G43" s="14">
        <v>1.0</v>
      </c>
      <c r="H43" s="15">
        <v>1.0</v>
      </c>
      <c r="I43" s="14">
        <v>433.0</v>
      </c>
      <c r="J43" s="14">
        <v>433.0</v>
      </c>
      <c r="K43" s="13"/>
      <c r="L43" s="16" t="s">
        <v>57</v>
      </c>
      <c r="M43" s="16" t="s">
        <v>57</v>
      </c>
      <c r="N43" s="16"/>
      <c r="O43" s="14"/>
      <c r="P43" s="17" t="s">
        <v>211</v>
      </c>
      <c r="Q43" s="18"/>
      <c r="R43" s="19">
        <v>2.1000000492E10</v>
      </c>
      <c r="S43" s="38" t="s">
        <v>260</v>
      </c>
      <c r="T43" s="39" t="s">
        <v>261</v>
      </c>
      <c r="U43" s="13">
        <f t="shared" si="1"/>
        <v>1</v>
      </c>
      <c r="V43" s="22" t="s">
        <v>122</v>
      </c>
      <c r="W43" s="23" t="s">
        <v>62</v>
      </c>
      <c r="X43" s="14">
        <f t="shared" si="2"/>
        <v>21000000492</v>
      </c>
      <c r="Y43" s="24" t="s">
        <v>63</v>
      </c>
      <c r="Z43" s="25" t="s">
        <v>64</v>
      </c>
      <c r="AA43" s="40">
        <v>423.54</v>
      </c>
      <c r="AB43" s="27">
        <f t="shared" si="3"/>
        <v>45912</v>
      </c>
      <c r="AC43" s="14"/>
      <c r="AD43" s="14"/>
      <c r="AE43" s="14"/>
      <c r="AF43" s="14"/>
      <c r="AG43" s="14"/>
      <c r="AH43" s="14"/>
      <c r="AI43" s="14"/>
      <c r="AJ43" s="14"/>
      <c r="AK43" s="14">
        <v>1.0</v>
      </c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>
      <c r="A44" s="13" t="s">
        <v>33</v>
      </c>
      <c r="B44" s="1" t="s">
        <v>262</v>
      </c>
      <c r="C44" s="13" t="s">
        <v>263</v>
      </c>
      <c r="D44" s="14"/>
      <c r="E44" s="14"/>
      <c r="F44" s="14"/>
      <c r="G44" s="14">
        <v>1.0</v>
      </c>
      <c r="H44" s="15">
        <v>1.0</v>
      </c>
      <c r="I44" s="14">
        <v>487.0</v>
      </c>
      <c r="J44" s="14">
        <v>487.0</v>
      </c>
      <c r="K44" s="13"/>
      <c r="L44" s="16" t="s">
        <v>57</v>
      </c>
      <c r="M44" s="16" t="s">
        <v>57</v>
      </c>
      <c r="N44" s="16"/>
      <c r="O44" s="14"/>
      <c r="P44" s="17" t="s">
        <v>211</v>
      </c>
      <c r="Q44" s="18"/>
      <c r="R44" s="18">
        <v>2.1000000494E10</v>
      </c>
      <c r="S44" s="29" t="s">
        <v>264</v>
      </c>
      <c r="T44" s="33" t="s">
        <v>265</v>
      </c>
      <c r="U44" s="13">
        <f t="shared" si="1"/>
        <v>1</v>
      </c>
      <c r="V44" s="22" t="s">
        <v>122</v>
      </c>
      <c r="W44" s="23" t="s">
        <v>62</v>
      </c>
      <c r="X44" s="14">
        <f t="shared" si="2"/>
        <v>21000000494</v>
      </c>
      <c r="Y44" s="24" t="s">
        <v>63</v>
      </c>
      <c r="Z44" s="25" t="s">
        <v>64</v>
      </c>
      <c r="AA44" s="40">
        <v>439.06</v>
      </c>
      <c r="AB44" s="27">
        <f t="shared" si="3"/>
        <v>45912</v>
      </c>
      <c r="AC44" s="14"/>
      <c r="AD44" s="14"/>
      <c r="AE44" s="14"/>
      <c r="AF44" s="14"/>
      <c r="AG44" s="14"/>
      <c r="AH44" s="14"/>
      <c r="AI44" s="14"/>
      <c r="AJ44" s="14"/>
      <c r="AK44" s="14">
        <v>1.0</v>
      </c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>
      <c r="A45" s="13" t="s">
        <v>33</v>
      </c>
      <c r="B45" s="1" t="s">
        <v>266</v>
      </c>
      <c r="C45" s="13" t="s">
        <v>267</v>
      </c>
      <c r="D45" s="14"/>
      <c r="E45" s="14"/>
      <c r="F45" s="14"/>
      <c r="G45" s="14">
        <v>1.0</v>
      </c>
      <c r="H45" s="15">
        <v>1.0</v>
      </c>
      <c r="I45" s="14">
        <v>560.0</v>
      </c>
      <c r="J45" s="14">
        <v>560.0</v>
      </c>
      <c r="K45" s="13"/>
      <c r="L45" s="16" t="s">
        <v>57</v>
      </c>
      <c r="M45" s="16" t="s">
        <v>57</v>
      </c>
      <c r="N45" s="16"/>
      <c r="O45" s="14"/>
      <c r="P45" s="17" t="s">
        <v>211</v>
      </c>
      <c r="Q45" s="18"/>
      <c r="R45" s="19">
        <v>2.1000000511E10</v>
      </c>
      <c r="S45" s="38" t="s">
        <v>268</v>
      </c>
      <c r="T45" s="39" t="s">
        <v>269</v>
      </c>
      <c r="U45" s="13">
        <f t="shared" si="1"/>
        <v>1</v>
      </c>
      <c r="V45" s="22" t="s">
        <v>122</v>
      </c>
      <c r="W45" s="23" t="s">
        <v>62</v>
      </c>
      <c r="X45" s="14">
        <f t="shared" si="2"/>
        <v>21000000511</v>
      </c>
      <c r="Y45" s="24" t="s">
        <v>63</v>
      </c>
      <c r="Z45" s="25" t="s">
        <v>64</v>
      </c>
      <c r="AA45" s="40">
        <v>445.46</v>
      </c>
      <c r="AB45" s="27">
        <f t="shared" si="3"/>
        <v>45912</v>
      </c>
      <c r="AC45" s="14"/>
      <c r="AD45" s="14"/>
      <c r="AE45" s="14"/>
      <c r="AF45" s="14"/>
      <c r="AG45" s="14"/>
      <c r="AH45" s="14"/>
      <c r="AI45" s="14"/>
      <c r="AJ45" s="14"/>
      <c r="AK45" s="14">
        <v>1.0</v>
      </c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>
      <c r="A46" s="13" t="s">
        <v>35</v>
      </c>
      <c r="B46" s="1" t="s">
        <v>270</v>
      </c>
      <c r="C46" s="13" t="s">
        <v>271</v>
      </c>
      <c r="D46" s="14"/>
      <c r="E46" s="14"/>
      <c r="F46" s="14"/>
      <c r="G46" s="14">
        <v>2.0</v>
      </c>
      <c r="H46" s="15">
        <v>2.0</v>
      </c>
      <c r="I46" s="14">
        <v>1348.0</v>
      </c>
      <c r="J46" s="14">
        <v>2696.0</v>
      </c>
      <c r="K46" s="32" t="s">
        <v>272</v>
      </c>
      <c r="L46" s="16"/>
      <c r="M46" s="16" t="s">
        <v>79</v>
      </c>
      <c r="N46" s="16"/>
      <c r="O46" s="14"/>
      <c r="P46" s="17" t="s">
        <v>58</v>
      </c>
      <c r="Q46" s="32" t="s">
        <v>151</v>
      </c>
      <c r="R46" s="41">
        <v>2.1000000692E10</v>
      </c>
      <c r="S46" s="42" t="s">
        <v>273</v>
      </c>
      <c r="T46" s="36" t="s">
        <v>274</v>
      </c>
      <c r="U46" s="13">
        <f t="shared" si="1"/>
        <v>2</v>
      </c>
      <c r="V46" s="37" t="s">
        <v>122</v>
      </c>
      <c r="W46" s="23" t="s">
        <v>62</v>
      </c>
      <c r="X46" s="14">
        <f t="shared" si="2"/>
        <v>21000000692</v>
      </c>
      <c r="Y46" s="24" t="s">
        <v>63</v>
      </c>
      <c r="Z46" s="25" t="s">
        <v>64</v>
      </c>
      <c r="AA46" s="40">
        <v>308.93</v>
      </c>
      <c r="AB46" s="27">
        <f t="shared" si="3"/>
        <v>45912</v>
      </c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>
        <v>2.0</v>
      </c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>
      <c r="A47" s="13" t="s">
        <v>46</v>
      </c>
      <c r="B47" s="1" t="s">
        <v>275</v>
      </c>
      <c r="C47" s="13" t="s">
        <v>276</v>
      </c>
      <c r="D47" s="14"/>
      <c r="E47" s="14"/>
      <c r="F47" s="14"/>
      <c r="G47" s="14">
        <v>3.0</v>
      </c>
      <c r="H47" s="15">
        <v>3.0</v>
      </c>
      <c r="I47" s="14">
        <v>3092.99</v>
      </c>
      <c r="J47" s="14">
        <v>9278.97</v>
      </c>
      <c r="K47" s="32" t="s">
        <v>272</v>
      </c>
      <c r="L47" s="16" t="s">
        <v>57</v>
      </c>
      <c r="M47" s="16" t="s">
        <v>57</v>
      </c>
      <c r="N47" s="16"/>
      <c r="O47" s="14"/>
      <c r="P47" s="17" t="s">
        <v>58</v>
      </c>
      <c r="Q47" s="50"/>
      <c r="R47" s="51">
        <v>2.1000000631E10</v>
      </c>
      <c r="S47" s="49" t="s">
        <v>277</v>
      </c>
      <c r="T47" s="39" t="s">
        <v>278</v>
      </c>
      <c r="U47" s="13">
        <f t="shared" si="1"/>
        <v>7</v>
      </c>
      <c r="V47" s="22" t="s">
        <v>122</v>
      </c>
      <c r="W47" s="23" t="s">
        <v>62</v>
      </c>
      <c r="X47" s="14">
        <f t="shared" si="2"/>
        <v>21000000631</v>
      </c>
      <c r="Y47" s="24" t="s">
        <v>63</v>
      </c>
      <c r="Z47" s="25" t="s">
        <v>64</v>
      </c>
      <c r="AA47" s="40">
        <v>1438.61</v>
      </c>
      <c r="AB47" s="27">
        <f t="shared" si="3"/>
        <v>45912</v>
      </c>
      <c r="AC47" s="14"/>
      <c r="AD47" s="14"/>
      <c r="AE47" s="14"/>
      <c r="AF47" s="14"/>
      <c r="AG47" s="14"/>
      <c r="AH47" s="14"/>
      <c r="AI47" s="14"/>
      <c r="AJ47" s="14"/>
      <c r="AK47" s="28">
        <v>2.0</v>
      </c>
      <c r="AL47" s="14"/>
      <c r="AM47" s="14"/>
      <c r="AN47" s="14"/>
      <c r="AO47" s="14"/>
      <c r="AP47" s="28">
        <v>2.0</v>
      </c>
      <c r="AQ47" s="14"/>
      <c r="AR47" s="14"/>
      <c r="AS47" s="14"/>
      <c r="AT47" s="14"/>
      <c r="AU47" s="14"/>
      <c r="AV47" s="14"/>
      <c r="AW47" s="14"/>
      <c r="AX47" s="14">
        <v>3.0</v>
      </c>
      <c r="AY47" s="14"/>
      <c r="AZ47" s="14"/>
      <c r="BA47" s="14"/>
      <c r="BB47" s="14"/>
      <c r="BC47" s="14"/>
      <c r="BD47" s="14"/>
      <c r="BE47" s="14"/>
    </row>
    <row r="48">
      <c r="A48" s="13" t="s">
        <v>33</v>
      </c>
      <c r="B48" s="1" t="s">
        <v>279</v>
      </c>
      <c r="C48" s="13" t="s">
        <v>280</v>
      </c>
      <c r="D48" s="14"/>
      <c r="E48" s="14"/>
      <c r="F48" s="14"/>
      <c r="G48" s="14">
        <v>1.0</v>
      </c>
      <c r="H48" s="15">
        <v>1.0</v>
      </c>
      <c r="I48" s="14">
        <v>195.0</v>
      </c>
      <c r="J48" s="14">
        <v>195.0</v>
      </c>
      <c r="K48" s="13"/>
      <c r="L48" s="16" t="s">
        <v>57</v>
      </c>
      <c r="M48" s="16" t="s">
        <v>57</v>
      </c>
      <c r="N48" s="16"/>
      <c r="O48" s="14"/>
      <c r="P48" s="17" t="s">
        <v>211</v>
      </c>
      <c r="Q48" s="18"/>
      <c r="R48" s="18">
        <v>2.1000000512E10</v>
      </c>
      <c r="S48" s="29" t="s">
        <v>281</v>
      </c>
      <c r="T48" s="33" t="s">
        <v>282</v>
      </c>
      <c r="U48" s="13">
        <f t="shared" si="1"/>
        <v>1</v>
      </c>
      <c r="V48" s="22" t="s">
        <v>122</v>
      </c>
      <c r="W48" s="23" t="s">
        <v>62</v>
      </c>
      <c r="X48" s="14">
        <f t="shared" si="2"/>
        <v>21000000512</v>
      </c>
      <c r="Y48" s="24" t="s">
        <v>63</v>
      </c>
      <c r="Z48" s="25" t="s">
        <v>64</v>
      </c>
      <c r="AA48" s="40">
        <v>286.01</v>
      </c>
      <c r="AB48" s="27">
        <f t="shared" si="3"/>
        <v>45912</v>
      </c>
      <c r="AC48" s="14"/>
      <c r="AD48" s="14"/>
      <c r="AE48" s="14"/>
      <c r="AF48" s="14"/>
      <c r="AG48" s="14"/>
      <c r="AH48" s="14"/>
      <c r="AI48" s="14"/>
      <c r="AJ48" s="14"/>
      <c r="AK48" s="14">
        <v>1.0</v>
      </c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>
      <c r="A49" s="13" t="s">
        <v>33</v>
      </c>
      <c r="B49" s="1" t="s">
        <v>283</v>
      </c>
      <c r="C49" s="13" t="s">
        <v>284</v>
      </c>
      <c r="D49" s="14"/>
      <c r="E49" s="14"/>
      <c r="F49" s="14"/>
      <c r="G49" s="14">
        <v>5.0</v>
      </c>
      <c r="H49" s="15">
        <v>5.0</v>
      </c>
      <c r="I49" s="14">
        <v>90.6</v>
      </c>
      <c r="J49" s="14">
        <v>453.0</v>
      </c>
      <c r="K49" s="32" t="s">
        <v>285</v>
      </c>
      <c r="L49" s="16" t="s">
        <v>57</v>
      </c>
      <c r="M49" s="16" t="s">
        <v>57</v>
      </c>
      <c r="N49" s="16"/>
      <c r="O49" s="14"/>
      <c r="P49" s="17" t="s">
        <v>186</v>
      </c>
      <c r="Q49" s="52"/>
      <c r="R49" s="53">
        <v>2.1000000545E10</v>
      </c>
      <c r="S49" s="54" t="s">
        <v>286</v>
      </c>
      <c r="T49" s="55" t="s">
        <v>287</v>
      </c>
      <c r="U49" s="13">
        <f t="shared" si="1"/>
        <v>30</v>
      </c>
      <c r="V49" s="22" t="s">
        <v>122</v>
      </c>
      <c r="W49" s="23" t="s">
        <v>62</v>
      </c>
      <c r="X49" s="14">
        <f t="shared" si="2"/>
        <v>21000000545</v>
      </c>
      <c r="Y49" s="24" t="s">
        <v>63</v>
      </c>
      <c r="Z49" s="25" t="s">
        <v>64</v>
      </c>
      <c r="AA49" s="40">
        <v>223.66</v>
      </c>
      <c r="AB49" s="27">
        <f t="shared" si="3"/>
        <v>45912</v>
      </c>
      <c r="AC49" s="14"/>
      <c r="AD49" s="14"/>
      <c r="AE49" s="14"/>
      <c r="AF49" s="14"/>
      <c r="AG49" s="14"/>
      <c r="AH49" s="14"/>
      <c r="AI49" s="14"/>
      <c r="AJ49" s="14"/>
      <c r="AK49" s="14">
        <f>5+5+15</f>
        <v>25</v>
      </c>
      <c r="AL49" s="14"/>
      <c r="AM49" s="28">
        <v>4.0</v>
      </c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28">
        <v>1.0</v>
      </c>
      <c r="AY49" s="14"/>
      <c r="AZ49" s="14"/>
      <c r="BA49" s="14"/>
      <c r="BB49" s="14"/>
      <c r="BC49" s="14"/>
      <c r="BD49" s="14"/>
      <c r="BE49" s="14"/>
    </row>
    <row r="50">
      <c r="A50" s="13" t="s">
        <v>45</v>
      </c>
      <c r="B50" s="1" t="s">
        <v>288</v>
      </c>
      <c r="C50" s="13" t="s">
        <v>289</v>
      </c>
      <c r="D50" s="14"/>
      <c r="E50" s="14"/>
      <c r="F50" s="14"/>
      <c r="G50" s="14">
        <v>1.0</v>
      </c>
      <c r="H50" s="15">
        <v>1.0</v>
      </c>
      <c r="I50" s="14">
        <v>10.13</v>
      </c>
      <c r="J50" s="14">
        <v>10.13</v>
      </c>
      <c r="K50" s="32" t="s">
        <v>290</v>
      </c>
      <c r="L50" s="16" t="s">
        <v>57</v>
      </c>
      <c r="M50" s="16" t="s">
        <v>57</v>
      </c>
      <c r="N50" s="16"/>
      <c r="O50" s="14"/>
      <c r="P50" s="17" t="s">
        <v>119</v>
      </c>
      <c r="Q50" s="18"/>
      <c r="R50" s="19">
        <v>2.1000000127E10</v>
      </c>
      <c r="S50" s="38" t="s">
        <v>291</v>
      </c>
      <c r="T50" s="39" t="s">
        <v>292</v>
      </c>
      <c r="U50" s="13">
        <f t="shared" si="1"/>
        <v>76</v>
      </c>
      <c r="V50" s="22" t="s">
        <v>122</v>
      </c>
      <c r="W50" s="23" t="s">
        <v>62</v>
      </c>
      <c r="X50" s="14">
        <f t="shared" si="2"/>
        <v>21000000127</v>
      </c>
      <c r="Y50" s="24" t="s">
        <v>63</v>
      </c>
      <c r="Z50" s="25" t="s">
        <v>64</v>
      </c>
      <c r="AA50" s="40">
        <v>19.67</v>
      </c>
      <c r="AB50" s="27">
        <f t="shared" si="3"/>
        <v>45912</v>
      </c>
      <c r="AC50" s="14"/>
      <c r="AD50" s="14"/>
      <c r="AE50" s="14"/>
      <c r="AF50" s="14"/>
      <c r="AG50" s="14"/>
      <c r="AH50" s="14"/>
      <c r="AI50" s="14"/>
      <c r="AJ50" s="14"/>
      <c r="AK50" s="28">
        <v>70.0</v>
      </c>
      <c r="AL50" s="14"/>
      <c r="AM50" s="14"/>
      <c r="AN50" s="14"/>
      <c r="AO50" s="28">
        <v>1.0</v>
      </c>
      <c r="AP50" s="14"/>
      <c r="AQ50" s="14"/>
      <c r="AR50" s="14"/>
      <c r="AS50" s="14"/>
      <c r="AT50" s="14"/>
      <c r="AU50" s="14"/>
      <c r="AV50" s="28">
        <v>4.0</v>
      </c>
      <c r="AW50" s="14">
        <v>1.0</v>
      </c>
      <c r="AX50" s="14"/>
      <c r="AY50" s="14"/>
      <c r="AZ50" s="14"/>
      <c r="BA50" s="14"/>
      <c r="BB50" s="14"/>
      <c r="BC50" s="14"/>
      <c r="BD50" s="14"/>
      <c r="BE50" s="14"/>
    </row>
    <row r="51">
      <c r="A51" s="13" t="s">
        <v>33</v>
      </c>
      <c r="B51" s="56" t="s">
        <v>293</v>
      </c>
      <c r="C51" s="13" t="s">
        <v>294</v>
      </c>
      <c r="D51" s="14"/>
      <c r="E51" s="14"/>
      <c r="F51" s="14"/>
      <c r="G51" s="14">
        <v>1.0</v>
      </c>
      <c r="H51" s="15">
        <v>1.0</v>
      </c>
      <c r="I51" s="14">
        <v>10.8</v>
      </c>
      <c r="J51" s="14">
        <v>10.8</v>
      </c>
      <c r="K51" s="32" t="s">
        <v>295</v>
      </c>
      <c r="L51" s="16" t="s">
        <v>57</v>
      </c>
      <c r="M51" s="16" t="s">
        <v>57</v>
      </c>
      <c r="N51" s="16"/>
      <c r="O51" s="14"/>
      <c r="P51" s="17" t="s">
        <v>296</v>
      </c>
      <c r="Q51" s="18"/>
      <c r="R51" s="19">
        <v>2.1000000441E10</v>
      </c>
      <c r="S51" s="43" t="s">
        <v>297</v>
      </c>
      <c r="T51" s="39" t="s">
        <v>298</v>
      </c>
      <c r="U51" s="13">
        <f t="shared" si="1"/>
        <v>200</v>
      </c>
      <c r="V51" s="22" t="s">
        <v>122</v>
      </c>
      <c r="W51" s="23" t="s">
        <v>62</v>
      </c>
      <c r="X51" s="14">
        <f t="shared" si="2"/>
        <v>21000000441</v>
      </c>
      <c r="Y51" s="24" t="s">
        <v>63</v>
      </c>
      <c r="Z51" s="25" t="s">
        <v>64</v>
      </c>
      <c r="AA51" s="26">
        <v>17.8</v>
      </c>
      <c r="AB51" s="27">
        <f t="shared" si="3"/>
        <v>45912</v>
      </c>
      <c r="AC51" s="14"/>
      <c r="AD51" s="14"/>
      <c r="AE51" s="14"/>
      <c r="AF51" s="14"/>
      <c r="AG51" s="14"/>
      <c r="AH51" s="14"/>
      <c r="AI51" s="14"/>
      <c r="AJ51" s="14"/>
      <c r="AK51" s="28">
        <v>100.0</v>
      </c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28">
        <v>100.0</v>
      </c>
      <c r="AY51" s="14"/>
      <c r="AZ51" s="14"/>
      <c r="BA51" s="14"/>
      <c r="BB51" s="14"/>
      <c r="BC51" s="14"/>
      <c r="BD51" s="14"/>
      <c r="BE51" s="14"/>
    </row>
    <row r="52">
      <c r="A52" s="13" t="s">
        <v>45</v>
      </c>
      <c r="B52" s="1" t="s">
        <v>299</v>
      </c>
      <c r="C52" s="13" t="s">
        <v>300</v>
      </c>
      <c r="D52" s="14"/>
      <c r="E52" s="14"/>
      <c r="F52" s="14"/>
      <c r="G52" s="14">
        <v>1.0</v>
      </c>
      <c r="H52" s="15">
        <v>1.0</v>
      </c>
      <c r="I52" s="14">
        <v>53.2</v>
      </c>
      <c r="J52" s="14">
        <v>53.2</v>
      </c>
      <c r="K52" s="32" t="s">
        <v>301</v>
      </c>
      <c r="L52" s="16" t="s">
        <v>57</v>
      </c>
      <c r="M52" s="16" t="s">
        <v>57</v>
      </c>
      <c r="N52" s="16"/>
      <c r="O52" s="14"/>
      <c r="P52" s="17" t="s">
        <v>58</v>
      </c>
      <c r="Q52" s="18"/>
      <c r="R52" s="18">
        <v>2.1000000048E10</v>
      </c>
      <c r="S52" s="29" t="s">
        <v>302</v>
      </c>
      <c r="T52" s="33" t="s">
        <v>303</v>
      </c>
      <c r="U52" s="13">
        <f t="shared" si="1"/>
        <v>3</v>
      </c>
      <c r="V52" s="22" t="s">
        <v>75</v>
      </c>
      <c r="W52" s="23" t="s">
        <v>62</v>
      </c>
      <c r="X52" s="14">
        <f t="shared" si="2"/>
        <v>21000000048</v>
      </c>
      <c r="Y52" s="24" t="s">
        <v>63</v>
      </c>
      <c r="Z52" s="25" t="s">
        <v>64</v>
      </c>
      <c r="AA52" s="40">
        <v>77.18</v>
      </c>
      <c r="AB52" s="27">
        <f t="shared" si="3"/>
        <v>45912</v>
      </c>
      <c r="AC52" s="14"/>
      <c r="AD52" s="14"/>
      <c r="AE52" s="14"/>
      <c r="AF52" s="14"/>
      <c r="AG52" s="14"/>
      <c r="AH52" s="14"/>
      <c r="AI52" s="14"/>
      <c r="AJ52" s="14"/>
      <c r="AK52" s="28">
        <v>2.0</v>
      </c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>
        <v>1.0</v>
      </c>
      <c r="AX52" s="14"/>
      <c r="AY52" s="14"/>
      <c r="AZ52" s="14"/>
      <c r="BA52" s="14"/>
      <c r="BB52" s="14"/>
      <c r="BC52" s="14"/>
      <c r="BD52" s="14"/>
      <c r="BE52" s="14"/>
    </row>
    <row r="53">
      <c r="A53" s="13" t="s">
        <v>33</v>
      </c>
      <c r="B53" s="31" t="s">
        <v>304</v>
      </c>
      <c r="C53" s="57">
        <v>357239.0</v>
      </c>
      <c r="D53" s="13" t="s">
        <v>305</v>
      </c>
      <c r="E53" s="13"/>
      <c r="F53" s="13" t="s">
        <v>306</v>
      </c>
      <c r="G53" s="14">
        <v>4.0</v>
      </c>
      <c r="H53" s="14">
        <v>4.0</v>
      </c>
      <c r="I53" s="14">
        <v>16.81</v>
      </c>
      <c r="J53" s="14">
        <v>67.24</v>
      </c>
      <c r="K53" s="32" t="s">
        <v>307</v>
      </c>
      <c r="L53" s="16" t="s">
        <v>57</v>
      </c>
      <c r="M53" s="16" t="s">
        <v>57</v>
      </c>
      <c r="N53" s="16"/>
      <c r="O53" s="14"/>
      <c r="P53" s="17" t="s">
        <v>58</v>
      </c>
      <c r="Q53" s="50"/>
      <c r="R53" s="51">
        <v>2.1000000084E10</v>
      </c>
      <c r="S53" s="58" t="s">
        <v>308</v>
      </c>
      <c r="T53" s="59" t="s">
        <v>309</v>
      </c>
      <c r="U53" s="13">
        <f t="shared" si="1"/>
        <v>428</v>
      </c>
      <c r="V53" s="60" t="s">
        <v>75</v>
      </c>
      <c r="W53" s="23" t="s">
        <v>62</v>
      </c>
      <c r="X53" s="14">
        <f t="shared" si="2"/>
        <v>21000000084</v>
      </c>
      <c r="Y53" s="24" t="s">
        <v>63</v>
      </c>
      <c r="Z53" s="25" t="s">
        <v>64</v>
      </c>
      <c r="AA53" s="40">
        <v>30.99</v>
      </c>
      <c r="AB53" s="27">
        <f t="shared" si="3"/>
        <v>45912</v>
      </c>
      <c r="AC53" s="28">
        <v>25.0</v>
      </c>
      <c r="AD53" s="14">
        <v>1.0</v>
      </c>
      <c r="AE53" s="14"/>
      <c r="AF53" s="14"/>
      <c r="AG53" s="28">
        <v>25.0</v>
      </c>
      <c r="AH53" s="14"/>
      <c r="AI53" s="14"/>
      <c r="AJ53" s="14"/>
      <c r="AK53" s="28">
        <f>150+10</f>
        <v>160</v>
      </c>
      <c r="AL53" s="14"/>
      <c r="AM53" s="14"/>
      <c r="AN53" s="28">
        <v>10.0</v>
      </c>
      <c r="AO53" s="28">
        <v>40.0</v>
      </c>
      <c r="AP53" s="14">
        <v>2.0</v>
      </c>
      <c r="AQ53" s="14"/>
      <c r="AR53" s="14">
        <v>60.0</v>
      </c>
      <c r="AS53" s="14"/>
      <c r="AT53" s="14"/>
      <c r="AU53" s="28">
        <v>5.0</v>
      </c>
      <c r="AV53" s="14"/>
      <c r="AW53" s="28">
        <v>19.0</v>
      </c>
      <c r="AX53" s="14">
        <v>30.0</v>
      </c>
      <c r="AY53" s="28">
        <v>36.0</v>
      </c>
      <c r="AZ53" s="14"/>
      <c r="BA53" s="14">
        <v>5.0</v>
      </c>
      <c r="BB53" s="14"/>
      <c r="BC53" s="14"/>
      <c r="BD53" s="14">
        <v>10.0</v>
      </c>
      <c r="BE53" s="14"/>
    </row>
    <row r="54">
      <c r="A54" s="13" t="s">
        <v>33</v>
      </c>
      <c r="B54" s="1" t="s">
        <v>310</v>
      </c>
      <c r="C54" s="13" t="s">
        <v>311</v>
      </c>
      <c r="D54" s="14"/>
      <c r="E54" s="14"/>
      <c r="F54" s="14"/>
      <c r="G54" s="14"/>
      <c r="H54" s="61">
        <v>10.0</v>
      </c>
      <c r="I54" s="14">
        <v>125.34</v>
      </c>
      <c r="J54" s="14">
        <v>1253.4</v>
      </c>
      <c r="K54" s="32" t="s">
        <v>307</v>
      </c>
      <c r="L54" s="16" t="s">
        <v>57</v>
      </c>
      <c r="M54" s="16" t="s">
        <v>57</v>
      </c>
      <c r="N54" s="16"/>
      <c r="O54" s="14"/>
      <c r="P54" s="17" t="s">
        <v>58</v>
      </c>
      <c r="Q54" s="32" t="s">
        <v>151</v>
      </c>
      <c r="R54" s="41">
        <v>2.1000000643E10</v>
      </c>
      <c r="S54" s="42" t="s">
        <v>312</v>
      </c>
      <c r="T54" s="36" t="s">
        <v>313</v>
      </c>
      <c r="U54" s="13">
        <f t="shared" si="1"/>
        <v>10</v>
      </c>
      <c r="V54" s="60" t="s">
        <v>75</v>
      </c>
      <c r="W54" s="23" t="s">
        <v>62</v>
      </c>
      <c r="X54" s="14">
        <f t="shared" si="2"/>
        <v>21000000643</v>
      </c>
      <c r="Y54" s="24" t="s">
        <v>63</v>
      </c>
      <c r="Z54" s="25" t="s">
        <v>64</v>
      </c>
      <c r="AA54" s="40">
        <v>63.17</v>
      </c>
      <c r="AB54" s="27">
        <f t="shared" si="3"/>
        <v>45912</v>
      </c>
      <c r="AC54" s="14"/>
      <c r="AD54" s="14"/>
      <c r="AE54" s="14"/>
      <c r="AF54" s="14"/>
      <c r="AG54" s="14"/>
      <c r="AH54" s="14"/>
      <c r="AI54" s="14"/>
      <c r="AJ54" s="14"/>
      <c r="AK54" s="14">
        <v>10.0</v>
      </c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>
      <c r="A55" s="13" t="s">
        <v>40</v>
      </c>
      <c r="B55" s="1" t="s">
        <v>314</v>
      </c>
      <c r="C55" s="13" t="s">
        <v>315</v>
      </c>
      <c r="D55" s="14"/>
      <c r="E55" s="14"/>
      <c r="F55" s="14"/>
      <c r="G55" s="14">
        <v>20.0</v>
      </c>
      <c r="H55" s="15">
        <v>20.0</v>
      </c>
      <c r="I55" s="14">
        <v>36.0</v>
      </c>
      <c r="J55" s="14">
        <v>720.0</v>
      </c>
      <c r="K55" s="32" t="s">
        <v>316</v>
      </c>
      <c r="L55" s="16" t="s">
        <v>57</v>
      </c>
      <c r="M55" s="16" t="s">
        <v>57</v>
      </c>
      <c r="N55" s="16"/>
      <c r="O55" s="14"/>
      <c r="P55" s="17" t="s">
        <v>58</v>
      </c>
      <c r="Q55" s="50"/>
      <c r="R55" s="50">
        <v>2.1000000584E10</v>
      </c>
      <c r="S55" s="62" t="s">
        <v>317</v>
      </c>
      <c r="T55" s="30" t="s">
        <v>318</v>
      </c>
      <c r="U55" s="13">
        <f t="shared" si="1"/>
        <v>135</v>
      </c>
      <c r="V55" s="60" t="s">
        <v>75</v>
      </c>
      <c r="W55" s="23" t="s">
        <v>62</v>
      </c>
      <c r="X55" s="14">
        <f t="shared" si="2"/>
        <v>21000000584</v>
      </c>
      <c r="Y55" s="24" t="s">
        <v>63</v>
      </c>
      <c r="Z55" s="25" t="s">
        <v>64</v>
      </c>
      <c r="AA55" s="40">
        <v>53.51</v>
      </c>
      <c r="AB55" s="27">
        <f t="shared" si="3"/>
        <v>45912</v>
      </c>
      <c r="AC55" s="14"/>
      <c r="AD55" s="14"/>
      <c r="AE55" s="14"/>
      <c r="AF55" s="14"/>
      <c r="AG55" s="14"/>
      <c r="AH55" s="28">
        <v>3.0</v>
      </c>
      <c r="AI55" s="14"/>
      <c r="AJ55" s="14"/>
      <c r="AK55" s="28">
        <v>21.0</v>
      </c>
      <c r="AL55" s="28">
        <v>10.0</v>
      </c>
      <c r="AM55" s="14"/>
      <c r="AN55" s="14"/>
      <c r="AO55" s="28">
        <v>10.0</v>
      </c>
      <c r="AP55" s="14"/>
      <c r="AQ55" s="14"/>
      <c r="AR55" s="14">
        <v>20.0</v>
      </c>
      <c r="AS55" s="28">
        <v>10.0</v>
      </c>
      <c r="AT55" s="14"/>
      <c r="AU55" s="28">
        <v>20.0</v>
      </c>
      <c r="AV55" s="14"/>
      <c r="AW55" s="28">
        <v>1.0</v>
      </c>
      <c r="AX55" s="14"/>
      <c r="AY55" s="14"/>
      <c r="AZ55" s="28">
        <v>40.0</v>
      </c>
      <c r="BA55" s="14"/>
      <c r="BB55" s="14"/>
      <c r="BC55" s="14"/>
      <c r="BD55" s="14"/>
      <c r="BE55" s="14"/>
    </row>
    <row r="56">
      <c r="A56" s="13" t="s">
        <v>45</v>
      </c>
      <c r="B56" s="1" t="s">
        <v>319</v>
      </c>
      <c r="C56" s="13" t="s">
        <v>320</v>
      </c>
      <c r="D56" s="14"/>
      <c r="E56" s="14"/>
      <c r="F56" s="14"/>
      <c r="G56" s="14">
        <v>3.0</v>
      </c>
      <c r="H56" s="15">
        <v>3.0</v>
      </c>
      <c r="I56" s="14">
        <v>119.67</v>
      </c>
      <c r="J56" s="14">
        <v>359.01</v>
      </c>
      <c r="K56" s="32" t="s">
        <v>321</v>
      </c>
      <c r="L56" s="16" t="s">
        <v>57</v>
      </c>
      <c r="M56" s="16" t="s">
        <v>57</v>
      </c>
      <c r="N56" s="16"/>
      <c r="O56" s="14"/>
      <c r="P56" s="17" t="s">
        <v>58</v>
      </c>
      <c r="Q56" s="18"/>
      <c r="R56" s="19">
        <v>2.1000000087E10</v>
      </c>
      <c r="S56" s="38" t="s">
        <v>322</v>
      </c>
      <c r="T56" s="39" t="s">
        <v>323</v>
      </c>
      <c r="U56" s="13">
        <f t="shared" si="1"/>
        <v>88</v>
      </c>
      <c r="V56" s="22" t="s">
        <v>75</v>
      </c>
      <c r="W56" s="23" t="s">
        <v>62</v>
      </c>
      <c r="X56" s="14">
        <f t="shared" si="2"/>
        <v>21000000087</v>
      </c>
      <c r="Y56" s="24" t="s">
        <v>63</v>
      </c>
      <c r="Z56" s="25" t="s">
        <v>64</v>
      </c>
      <c r="AA56" s="40">
        <v>35.05</v>
      </c>
      <c r="AB56" s="27">
        <f t="shared" si="3"/>
        <v>45912</v>
      </c>
      <c r="AC56" s="14"/>
      <c r="AD56" s="14"/>
      <c r="AE56" s="14"/>
      <c r="AF56" s="14"/>
      <c r="AG56" s="14"/>
      <c r="AH56" s="14"/>
      <c r="AI56" s="14"/>
      <c r="AJ56" s="14"/>
      <c r="AK56" s="28">
        <v>74.0</v>
      </c>
      <c r="AL56" s="14"/>
      <c r="AM56" s="14"/>
      <c r="AN56" s="28">
        <v>10.0</v>
      </c>
      <c r="AO56" s="14"/>
      <c r="AP56" s="14"/>
      <c r="AQ56" s="14"/>
      <c r="AR56" s="14"/>
      <c r="AS56" s="14"/>
      <c r="AT56" s="14"/>
      <c r="AU56" s="14"/>
      <c r="AV56" s="14"/>
      <c r="AW56" s="28">
        <v>4.0</v>
      </c>
      <c r="AX56" s="14"/>
      <c r="AY56" s="14"/>
      <c r="AZ56" s="14"/>
      <c r="BA56" s="14"/>
      <c r="BB56" s="14"/>
      <c r="BC56" s="14"/>
      <c r="BD56" s="14"/>
      <c r="BE56" s="14"/>
    </row>
    <row r="57">
      <c r="A57" s="13" t="s">
        <v>33</v>
      </c>
      <c r="B57" s="1" t="s">
        <v>324</v>
      </c>
      <c r="C57" s="13" t="s">
        <v>325</v>
      </c>
      <c r="D57" s="14"/>
      <c r="E57" s="14"/>
      <c r="F57" s="14"/>
      <c r="G57" s="14">
        <v>1.0</v>
      </c>
      <c r="H57" s="15">
        <v>1.0</v>
      </c>
      <c r="I57" s="14">
        <v>124.49</v>
      </c>
      <c r="J57" s="14">
        <v>124.49</v>
      </c>
      <c r="K57" s="13" t="s">
        <v>326</v>
      </c>
      <c r="L57" s="16" t="s">
        <v>57</v>
      </c>
      <c r="M57" s="16" t="s">
        <v>57</v>
      </c>
      <c r="N57" s="16"/>
      <c r="O57" s="14"/>
      <c r="P57" s="17" t="s">
        <v>58</v>
      </c>
      <c r="Q57" s="18"/>
      <c r="R57" s="19">
        <v>2.1000000093E10</v>
      </c>
      <c r="S57" s="38" t="s">
        <v>327</v>
      </c>
      <c r="T57" s="39" t="s">
        <v>328</v>
      </c>
      <c r="U57" s="13">
        <f t="shared" si="1"/>
        <v>2</v>
      </c>
      <c r="V57" s="22" t="s">
        <v>75</v>
      </c>
      <c r="W57" s="23" t="s">
        <v>62</v>
      </c>
      <c r="X57" s="14">
        <f t="shared" si="2"/>
        <v>21000000093</v>
      </c>
      <c r="Y57" s="24" t="s">
        <v>63</v>
      </c>
      <c r="Z57" s="25" t="s">
        <v>64</v>
      </c>
      <c r="AA57" s="40">
        <v>52.93</v>
      </c>
      <c r="AB57" s="27">
        <f t="shared" si="3"/>
        <v>45912</v>
      </c>
      <c r="AC57" s="14"/>
      <c r="AD57" s="14"/>
      <c r="AE57" s="14"/>
      <c r="AF57" s="14"/>
      <c r="AG57" s="14"/>
      <c r="AH57" s="14"/>
      <c r="AI57" s="14"/>
      <c r="AJ57" s="14"/>
      <c r="AK57" s="28">
        <v>2.0</v>
      </c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>
      <c r="A58" s="13" t="s">
        <v>33</v>
      </c>
      <c r="B58" s="1" t="s">
        <v>329</v>
      </c>
      <c r="C58" s="13" t="s">
        <v>330</v>
      </c>
      <c r="D58" s="14"/>
      <c r="E58" s="14"/>
      <c r="F58" s="14"/>
      <c r="G58" s="14">
        <v>8.0</v>
      </c>
      <c r="H58" s="15">
        <v>8.0</v>
      </c>
      <c r="I58" s="14">
        <v>350.0</v>
      </c>
      <c r="J58" s="14">
        <v>2800.0</v>
      </c>
      <c r="K58" s="13" t="s">
        <v>331</v>
      </c>
      <c r="L58" s="16" t="s">
        <v>57</v>
      </c>
      <c r="M58" s="16" t="s">
        <v>57</v>
      </c>
      <c r="N58" s="16"/>
      <c r="O58" s="14"/>
      <c r="P58" s="17" t="s">
        <v>332</v>
      </c>
      <c r="Q58" s="18"/>
      <c r="R58" s="19">
        <v>2.1000000268E10</v>
      </c>
      <c r="S58" s="38" t="s">
        <v>333</v>
      </c>
      <c r="T58" s="39" t="s">
        <v>334</v>
      </c>
      <c r="U58" s="13">
        <f t="shared" si="1"/>
        <v>8</v>
      </c>
      <c r="V58" s="22" t="s">
        <v>61</v>
      </c>
      <c r="W58" s="23"/>
      <c r="X58" s="14">
        <f t="shared" si="2"/>
        <v>21000000268</v>
      </c>
      <c r="Y58" s="24" t="s">
        <v>63</v>
      </c>
      <c r="Z58" s="25" t="s">
        <v>64</v>
      </c>
      <c r="AA58" s="40"/>
      <c r="AB58" s="27">
        <f t="shared" si="3"/>
        <v>45912</v>
      </c>
      <c r="AC58" s="14"/>
      <c r="AD58" s="14"/>
      <c r="AE58" s="14"/>
      <c r="AF58" s="14"/>
      <c r="AG58" s="14"/>
      <c r="AH58" s="14"/>
      <c r="AI58" s="14"/>
      <c r="AJ58" s="14"/>
      <c r="AK58" s="14">
        <v>8.0</v>
      </c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>
      <c r="A59" s="13" t="s">
        <v>47</v>
      </c>
      <c r="B59" s="1" t="s">
        <v>335</v>
      </c>
      <c r="C59" s="13" t="s">
        <v>336</v>
      </c>
      <c r="D59" s="14"/>
      <c r="E59" s="14"/>
      <c r="F59" s="14"/>
      <c r="G59" s="14">
        <v>1.0</v>
      </c>
      <c r="H59" s="15">
        <v>1.0</v>
      </c>
      <c r="I59" s="14">
        <v>36.96</v>
      </c>
      <c r="J59" s="14">
        <v>36.96</v>
      </c>
      <c r="K59" s="32" t="s">
        <v>337</v>
      </c>
      <c r="L59" s="16" t="s">
        <v>57</v>
      </c>
      <c r="M59" s="16" t="s">
        <v>57</v>
      </c>
      <c r="N59" s="16"/>
      <c r="O59" s="14"/>
      <c r="P59" s="17" t="s">
        <v>119</v>
      </c>
      <c r="Q59" s="18"/>
      <c r="R59" s="18">
        <v>2.1000000159E10</v>
      </c>
      <c r="S59" s="48" t="s">
        <v>338</v>
      </c>
      <c r="T59" s="33" t="s">
        <v>339</v>
      </c>
      <c r="U59" s="13">
        <f t="shared" si="1"/>
        <v>21</v>
      </c>
      <c r="V59" s="22" t="s">
        <v>122</v>
      </c>
      <c r="W59" s="23" t="s">
        <v>62</v>
      </c>
      <c r="X59" s="14">
        <f t="shared" si="2"/>
        <v>21000000159</v>
      </c>
      <c r="Y59" s="24" t="s">
        <v>63</v>
      </c>
      <c r="Z59" s="25" t="s">
        <v>64</v>
      </c>
      <c r="AA59" s="40">
        <v>67.97</v>
      </c>
      <c r="AB59" s="27">
        <f t="shared" si="3"/>
        <v>45912</v>
      </c>
      <c r="AC59" s="14"/>
      <c r="AD59" s="14"/>
      <c r="AE59" s="14"/>
      <c r="AF59" s="14"/>
      <c r="AG59" s="28">
        <v>2.0</v>
      </c>
      <c r="AH59" s="14"/>
      <c r="AI59" s="14"/>
      <c r="AJ59" s="14"/>
      <c r="AK59" s="28">
        <v>18.0</v>
      </c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>
        <v>1.0</v>
      </c>
      <c r="AZ59" s="14"/>
      <c r="BA59" s="14"/>
      <c r="BB59" s="14"/>
      <c r="BC59" s="14"/>
      <c r="BD59" s="14"/>
      <c r="BE59" s="14"/>
    </row>
    <row r="60">
      <c r="A60" s="13" t="s">
        <v>45</v>
      </c>
      <c r="B60" s="31" t="s">
        <v>340</v>
      </c>
      <c r="C60" s="13" t="s">
        <v>341</v>
      </c>
      <c r="D60" s="14"/>
      <c r="E60" s="14"/>
      <c r="F60" s="14"/>
      <c r="G60" s="14">
        <v>5.0</v>
      </c>
      <c r="H60" s="15">
        <v>5.0</v>
      </c>
      <c r="I60" s="14">
        <v>120.0</v>
      </c>
      <c r="J60" s="14">
        <v>600.0</v>
      </c>
      <c r="K60" s="32" t="s">
        <v>342</v>
      </c>
      <c r="L60" s="16"/>
      <c r="M60" s="16" t="s">
        <v>79</v>
      </c>
      <c r="N60" s="16"/>
      <c r="O60" s="14"/>
      <c r="P60" s="17" t="s">
        <v>58</v>
      </c>
      <c r="Q60" s="32" t="s">
        <v>151</v>
      </c>
      <c r="R60" s="32">
        <v>2.1000000709E10</v>
      </c>
      <c r="S60" s="47" t="s">
        <v>343</v>
      </c>
      <c r="T60" s="5" t="s">
        <v>344</v>
      </c>
      <c r="U60" s="13">
        <f t="shared" si="1"/>
        <v>5</v>
      </c>
      <c r="V60" s="37" t="s">
        <v>61</v>
      </c>
      <c r="W60" s="23" t="s">
        <v>62</v>
      </c>
      <c r="X60" s="14">
        <f t="shared" si="2"/>
        <v>21000000709</v>
      </c>
      <c r="Y60" s="24" t="s">
        <v>63</v>
      </c>
      <c r="Z60" s="25" t="s">
        <v>64</v>
      </c>
      <c r="AA60" s="40">
        <v>0.52</v>
      </c>
      <c r="AB60" s="27">
        <f t="shared" si="3"/>
        <v>45912</v>
      </c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>
        <v>5.0</v>
      </c>
      <c r="AX60" s="14"/>
      <c r="AY60" s="14"/>
      <c r="AZ60" s="14"/>
      <c r="BA60" s="14"/>
      <c r="BB60" s="14"/>
      <c r="BC60" s="14"/>
      <c r="BD60" s="14"/>
      <c r="BE60" s="14"/>
    </row>
    <row r="61">
      <c r="A61" s="13" t="s">
        <v>45</v>
      </c>
      <c r="B61" s="1" t="s">
        <v>345</v>
      </c>
      <c r="C61" s="13" t="s">
        <v>346</v>
      </c>
      <c r="D61" s="14"/>
      <c r="E61" s="14"/>
      <c r="F61" s="14"/>
      <c r="G61" s="14">
        <v>300.0</v>
      </c>
      <c r="H61" s="15">
        <v>300.0</v>
      </c>
      <c r="I61" s="14">
        <v>2.0</v>
      </c>
      <c r="J61" s="14">
        <v>600.0</v>
      </c>
      <c r="K61" s="32" t="s">
        <v>347</v>
      </c>
      <c r="L61" s="16" t="s">
        <v>57</v>
      </c>
      <c r="M61" s="16" t="s">
        <v>57</v>
      </c>
      <c r="N61" s="16"/>
      <c r="O61" s="14"/>
      <c r="P61" s="17" t="s">
        <v>58</v>
      </c>
      <c r="Q61" s="52"/>
      <c r="R61" s="53">
        <v>2.100000057E10</v>
      </c>
      <c r="S61" s="54" t="s">
        <v>348</v>
      </c>
      <c r="T61" s="55" t="s">
        <v>349</v>
      </c>
      <c r="U61" s="13">
        <f t="shared" si="1"/>
        <v>1500</v>
      </c>
      <c r="V61" s="22" t="s">
        <v>61</v>
      </c>
      <c r="W61" s="23" t="s">
        <v>62</v>
      </c>
      <c r="X61" s="14">
        <f t="shared" si="2"/>
        <v>21000000570</v>
      </c>
      <c r="Y61" s="24" t="s">
        <v>63</v>
      </c>
      <c r="Z61" s="25" t="s">
        <v>64</v>
      </c>
      <c r="AA61" s="40">
        <v>0.77</v>
      </c>
      <c r="AB61" s="27">
        <f t="shared" si="3"/>
        <v>45912</v>
      </c>
      <c r="AC61" s="14"/>
      <c r="AD61" s="14"/>
      <c r="AE61" s="14"/>
      <c r="AF61" s="14"/>
      <c r="AG61" s="14"/>
      <c r="AH61" s="14"/>
      <c r="AI61" s="14"/>
      <c r="AJ61" s="14"/>
      <c r="AK61" s="28">
        <v>1000.0</v>
      </c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28">
        <v>500.0</v>
      </c>
      <c r="AX61" s="14"/>
      <c r="AY61" s="14"/>
      <c r="AZ61" s="14"/>
      <c r="BA61" s="14"/>
      <c r="BB61" s="14"/>
      <c r="BC61" s="14"/>
      <c r="BD61" s="14"/>
      <c r="BE61" s="14"/>
    </row>
    <row r="62">
      <c r="A62" s="13" t="s">
        <v>45</v>
      </c>
      <c r="B62" s="1" t="s">
        <v>350</v>
      </c>
      <c r="C62" s="13" t="s">
        <v>351</v>
      </c>
      <c r="D62" s="14"/>
      <c r="E62" s="14"/>
      <c r="F62" s="14"/>
      <c r="G62" s="14">
        <v>1.0</v>
      </c>
      <c r="H62" s="15">
        <v>1.0</v>
      </c>
      <c r="I62" s="14">
        <v>98.0</v>
      </c>
      <c r="J62" s="14">
        <v>98.0</v>
      </c>
      <c r="K62" s="32" t="s">
        <v>352</v>
      </c>
      <c r="L62" s="16" t="s">
        <v>57</v>
      </c>
      <c r="M62" s="16" t="s">
        <v>57</v>
      </c>
      <c r="N62" s="16"/>
      <c r="O62" s="28"/>
      <c r="P62" s="17" t="s">
        <v>58</v>
      </c>
      <c r="Q62" s="18"/>
      <c r="R62" s="19">
        <v>2.1000000307E10</v>
      </c>
      <c r="S62" s="38" t="s">
        <v>353</v>
      </c>
      <c r="T62" s="63" t="s">
        <v>354</v>
      </c>
      <c r="U62" s="13">
        <f t="shared" si="1"/>
        <v>1</v>
      </c>
      <c r="V62" s="37" t="s">
        <v>75</v>
      </c>
      <c r="W62" s="23" t="s">
        <v>62</v>
      </c>
      <c r="X62" s="14">
        <f t="shared" si="2"/>
        <v>21000000307</v>
      </c>
      <c r="Y62" s="24" t="s">
        <v>63</v>
      </c>
      <c r="Z62" s="25" t="s">
        <v>64</v>
      </c>
      <c r="AA62" s="40">
        <v>95.82</v>
      </c>
      <c r="AB62" s="27">
        <f t="shared" si="3"/>
        <v>45912</v>
      </c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>
        <v>1.0</v>
      </c>
      <c r="AX62" s="14"/>
      <c r="AY62" s="14"/>
      <c r="AZ62" s="14"/>
      <c r="BA62" s="14"/>
      <c r="BB62" s="14"/>
      <c r="BC62" s="14"/>
      <c r="BD62" s="14"/>
      <c r="BE62" s="14"/>
    </row>
    <row r="63">
      <c r="A63" s="13" t="s">
        <v>28</v>
      </c>
      <c r="B63" s="1" t="s">
        <v>355</v>
      </c>
      <c r="C63" s="13" t="s">
        <v>356</v>
      </c>
      <c r="D63" s="14"/>
      <c r="E63" s="14"/>
      <c r="F63" s="14"/>
      <c r="G63" s="14">
        <v>2.0</v>
      </c>
      <c r="H63" s="15">
        <v>2.0</v>
      </c>
      <c r="I63" s="14">
        <v>100.0</v>
      </c>
      <c r="J63" s="14">
        <v>200.0</v>
      </c>
      <c r="K63" s="32" t="s">
        <v>357</v>
      </c>
      <c r="L63" s="16" t="s">
        <v>57</v>
      </c>
      <c r="M63" s="16" t="s">
        <v>57</v>
      </c>
      <c r="N63" s="16"/>
      <c r="O63" s="28" t="s">
        <v>358</v>
      </c>
      <c r="P63" s="17" t="s">
        <v>119</v>
      </c>
      <c r="Q63" s="18"/>
      <c r="R63" s="19">
        <v>2.1000000366E10</v>
      </c>
      <c r="S63" s="38" t="s">
        <v>359</v>
      </c>
      <c r="T63" s="39" t="s">
        <v>360</v>
      </c>
      <c r="U63" s="13">
        <f t="shared" si="1"/>
        <v>50</v>
      </c>
      <c r="V63" s="22" t="s">
        <v>61</v>
      </c>
      <c r="W63" s="23" t="s">
        <v>62</v>
      </c>
      <c r="X63" s="14">
        <f t="shared" si="2"/>
        <v>21000000366</v>
      </c>
      <c r="Y63" s="24" t="s">
        <v>63</v>
      </c>
      <c r="Z63" s="25" t="s">
        <v>64</v>
      </c>
      <c r="AA63" s="40">
        <v>3.29</v>
      </c>
      <c r="AB63" s="27">
        <f t="shared" si="3"/>
        <v>45912</v>
      </c>
      <c r="AC63" s="14"/>
      <c r="AD63" s="14"/>
      <c r="AE63" s="14"/>
      <c r="AF63" s="28">
        <v>50.0</v>
      </c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>
      <c r="A64" s="13" t="s">
        <v>33</v>
      </c>
      <c r="B64" s="1" t="s">
        <v>361</v>
      </c>
      <c r="C64" s="13" t="s">
        <v>362</v>
      </c>
      <c r="D64" s="14"/>
      <c r="E64" s="14"/>
      <c r="F64" s="14"/>
      <c r="G64" s="14">
        <v>8.0</v>
      </c>
      <c r="H64" s="15">
        <v>8.0</v>
      </c>
      <c r="I64" s="14">
        <v>27.0</v>
      </c>
      <c r="J64" s="14">
        <v>216.0</v>
      </c>
      <c r="K64" s="13" t="s">
        <v>363</v>
      </c>
      <c r="L64" s="16" t="s">
        <v>57</v>
      </c>
      <c r="M64" s="16" t="s">
        <v>57</v>
      </c>
      <c r="N64" s="16"/>
      <c r="O64" s="14"/>
      <c r="P64" s="17" t="s">
        <v>58</v>
      </c>
      <c r="Q64" s="18"/>
      <c r="R64" s="18">
        <v>2.1000000644E10</v>
      </c>
      <c r="S64" s="29" t="s">
        <v>364</v>
      </c>
      <c r="T64" s="33" t="s">
        <v>365</v>
      </c>
      <c r="U64" s="13">
        <f t="shared" si="1"/>
        <v>1500</v>
      </c>
      <c r="V64" s="22" t="s">
        <v>61</v>
      </c>
      <c r="W64" s="23" t="s">
        <v>62</v>
      </c>
      <c r="X64" s="14">
        <f t="shared" si="2"/>
        <v>21000000644</v>
      </c>
      <c r="Y64" s="24" t="s">
        <v>63</v>
      </c>
      <c r="Z64" s="25" t="s">
        <v>64</v>
      </c>
      <c r="AA64" s="40">
        <v>2.99</v>
      </c>
      <c r="AB64" s="27">
        <f t="shared" si="3"/>
        <v>45912</v>
      </c>
      <c r="AC64" s="14"/>
      <c r="AD64" s="14"/>
      <c r="AE64" s="14"/>
      <c r="AF64" s="14"/>
      <c r="AG64" s="14"/>
      <c r="AH64" s="14"/>
      <c r="AI64" s="14"/>
      <c r="AJ64" s="14"/>
      <c r="AK64" s="28">
        <v>1500.0</v>
      </c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>
      <c r="A65" s="13" t="s">
        <v>33</v>
      </c>
      <c r="B65" s="1" t="s">
        <v>366</v>
      </c>
      <c r="C65" s="13" t="s">
        <v>367</v>
      </c>
      <c r="D65" s="14"/>
      <c r="E65" s="14"/>
      <c r="F65" s="14"/>
      <c r="G65" s="14">
        <v>1.0</v>
      </c>
      <c r="H65" s="15">
        <v>1.0</v>
      </c>
      <c r="I65" s="14">
        <v>320.0</v>
      </c>
      <c r="J65" s="14">
        <v>320.0</v>
      </c>
      <c r="K65" s="13" t="s">
        <v>368</v>
      </c>
      <c r="L65" s="16" t="s">
        <v>57</v>
      </c>
      <c r="M65" s="16" t="s">
        <v>79</v>
      </c>
      <c r="N65" s="16"/>
      <c r="O65" s="14"/>
      <c r="P65" s="17" t="s">
        <v>58</v>
      </c>
      <c r="Q65" s="17" t="s">
        <v>151</v>
      </c>
      <c r="R65" s="19">
        <v>2.1000000554E10</v>
      </c>
      <c r="S65" s="43" t="s">
        <v>369</v>
      </c>
      <c r="T65" s="39" t="s">
        <v>370</v>
      </c>
      <c r="U65" s="13">
        <f t="shared" si="1"/>
        <v>1</v>
      </c>
      <c r="V65" s="22" t="s">
        <v>61</v>
      </c>
      <c r="W65" s="23" t="s">
        <v>62</v>
      </c>
      <c r="X65" s="14">
        <f t="shared" si="2"/>
        <v>21000000554</v>
      </c>
      <c r="Y65" s="24" t="s">
        <v>63</v>
      </c>
      <c r="Z65" s="25" t="s">
        <v>64</v>
      </c>
      <c r="AA65" s="26">
        <v>505.0</v>
      </c>
      <c r="AB65" s="27">
        <f t="shared" si="3"/>
        <v>45912</v>
      </c>
      <c r="AC65" s="14"/>
      <c r="AD65" s="14"/>
      <c r="AE65" s="14"/>
      <c r="AF65" s="14"/>
      <c r="AG65" s="14"/>
      <c r="AH65" s="14"/>
      <c r="AI65" s="14"/>
      <c r="AJ65" s="14"/>
      <c r="AK65" s="14">
        <v>1.0</v>
      </c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>
      <c r="A66" s="13" t="s">
        <v>29</v>
      </c>
      <c r="B66" s="1" t="s">
        <v>371</v>
      </c>
      <c r="C66" s="13" t="s">
        <v>372</v>
      </c>
      <c r="D66" s="14"/>
      <c r="E66" s="14"/>
      <c r="F66" s="14"/>
      <c r="G66" s="14">
        <v>2.0</v>
      </c>
      <c r="H66" s="15">
        <v>2.0</v>
      </c>
      <c r="I66" s="14">
        <v>385.67</v>
      </c>
      <c r="J66" s="14">
        <v>771.34</v>
      </c>
      <c r="K66" s="32" t="s">
        <v>373</v>
      </c>
      <c r="L66" s="16" t="s">
        <v>57</v>
      </c>
      <c r="M66" s="16" t="s">
        <v>57</v>
      </c>
      <c r="N66" s="16"/>
      <c r="O66" s="14"/>
      <c r="P66" s="17" t="s">
        <v>119</v>
      </c>
      <c r="Q66" s="17" t="s">
        <v>151</v>
      </c>
      <c r="R66" s="19">
        <v>2.10000001E10</v>
      </c>
      <c r="S66" s="43" t="s">
        <v>374</v>
      </c>
      <c r="T66" s="39" t="s">
        <v>375</v>
      </c>
      <c r="U66" s="13">
        <f t="shared" si="1"/>
        <v>4</v>
      </c>
      <c r="V66" s="22" t="s">
        <v>122</v>
      </c>
      <c r="W66" s="23" t="s">
        <v>62</v>
      </c>
      <c r="X66" s="14">
        <f t="shared" si="2"/>
        <v>21000000100</v>
      </c>
      <c r="Y66" s="24" t="s">
        <v>63</v>
      </c>
      <c r="Z66" s="25" t="s">
        <v>64</v>
      </c>
      <c r="AA66" s="40">
        <v>345.54</v>
      </c>
      <c r="AB66" s="27">
        <f t="shared" si="3"/>
        <v>45912</v>
      </c>
      <c r="AC66" s="14"/>
      <c r="AD66" s="14"/>
      <c r="AE66" s="14"/>
      <c r="AF66" s="14"/>
      <c r="AG66" s="14">
        <v>2.0</v>
      </c>
      <c r="AH66" s="14"/>
      <c r="AI66" s="14"/>
      <c r="AJ66" s="14"/>
      <c r="AK66" s="28">
        <v>1.0</v>
      </c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28">
        <v>1.0</v>
      </c>
      <c r="AZ66" s="14"/>
      <c r="BA66" s="14"/>
      <c r="BB66" s="14"/>
      <c r="BC66" s="14"/>
      <c r="BD66" s="14"/>
      <c r="BE66" s="14"/>
    </row>
    <row r="67">
      <c r="A67" s="13" t="s">
        <v>41</v>
      </c>
      <c r="B67" s="1" t="s">
        <v>376</v>
      </c>
      <c r="C67" s="13" t="s">
        <v>377</v>
      </c>
      <c r="D67" s="14"/>
      <c r="E67" s="14"/>
      <c r="F67" s="14"/>
      <c r="G67" s="14">
        <v>1.0</v>
      </c>
      <c r="H67" s="15">
        <v>1.0</v>
      </c>
      <c r="I67" s="14">
        <v>55.0</v>
      </c>
      <c r="J67" s="14">
        <v>55.0</v>
      </c>
      <c r="K67" s="32" t="s">
        <v>378</v>
      </c>
      <c r="L67" s="16" t="s">
        <v>57</v>
      </c>
      <c r="M67" s="16" t="s">
        <v>57</v>
      </c>
      <c r="N67" s="16"/>
      <c r="O67" s="14"/>
      <c r="P67" s="17" t="s">
        <v>119</v>
      </c>
      <c r="Q67" s="18"/>
      <c r="R67" s="19">
        <v>2.1000000328E10</v>
      </c>
      <c r="S67" s="38" t="s">
        <v>379</v>
      </c>
      <c r="T67" s="39" t="s">
        <v>380</v>
      </c>
      <c r="U67" s="13">
        <f t="shared" si="1"/>
        <v>3</v>
      </c>
      <c r="V67" s="64" t="s">
        <v>122</v>
      </c>
      <c r="W67" s="23" t="s">
        <v>62</v>
      </c>
      <c r="X67" s="14">
        <f t="shared" si="2"/>
        <v>21000000328</v>
      </c>
      <c r="Y67" s="24" t="s">
        <v>63</v>
      </c>
      <c r="Z67" s="25" t="s">
        <v>64</v>
      </c>
      <c r="AA67" s="40">
        <v>268.56</v>
      </c>
      <c r="AB67" s="27">
        <f t="shared" si="3"/>
        <v>45912</v>
      </c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>
        <v>1.0</v>
      </c>
      <c r="AT67" s="14"/>
      <c r="AU67" s="14"/>
      <c r="AV67" s="14"/>
      <c r="AW67" s="14"/>
      <c r="AX67" s="28">
        <v>2.0</v>
      </c>
      <c r="AY67" s="14"/>
      <c r="AZ67" s="14"/>
      <c r="BA67" s="14"/>
      <c r="BB67" s="14"/>
      <c r="BC67" s="14"/>
      <c r="BD67" s="14"/>
      <c r="BE67" s="14"/>
    </row>
    <row r="68">
      <c r="A68" s="13" t="s">
        <v>33</v>
      </c>
      <c r="B68" s="1" t="s">
        <v>381</v>
      </c>
      <c r="C68" s="13" t="s">
        <v>382</v>
      </c>
      <c r="D68" s="14"/>
      <c r="E68" s="14"/>
      <c r="F68" s="14"/>
      <c r="G68" s="14">
        <v>1.0</v>
      </c>
      <c r="H68" s="15">
        <v>1.0</v>
      </c>
      <c r="I68" s="14">
        <v>750.0</v>
      </c>
      <c r="J68" s="14">
        <v>750.0</v>
      </c>
      <c r="K68" s="32" t="s">
        <v>383</v>
      </c>
      <c r="L68" s="16" t="s">
        <v>57</v>
      </c>
      <c r="M68" s="16" t="s">
        <v>79</v>
      </c>
      <c r="N68" s="16"/>
      <c r="O68" s="14"/>
      <c r="P68" s="17" t="s">
        <v>119</v>
      </c>
      <c r="Q68" s="18"/>
      <c r="R68" s="19">
        <v>2.1000000128E10</v>
      </c>
      <c r="S68" s="38" t="s">
        <v>384</v>
      </c>
      <c r="T68" s="39" t="s">
        <v>385</v>
      </c>
      <c r="U68" s="13">
        <f t="shared" si="1"/>
        <v>2</v>
      </c>
      <c r="V68" s="22" t="s">
        <v>122</v>
      </c>
      <c r="W68" s="23" t="s">
        <v>62</v>
      </c>
      <c r="X68" s="14">
        <f t="shared" si="2"/>
        <v>21000000128</v>
      </c>
      <c r="Y68" s="24" t="s">
        <v>63</v>
      </c>
      <c r="Z68" s="25" t="s">
        <v>64</v>
      </c>
      <c r="AA68" s="40">
        <v>501.03</v>
      </c>
      <c r="AB68" s="27">
        <f t="shared" si="3"/>
        <v>45912</v>
      </c>
      <c r="AC68" s="14"/>
      <c r="AD68" s="14"/>
      <c r="AE68" s="14"/>
      <c r="AF68" s="14"/>
      <c r="AG68" s="14"/>
      <c r="AH68" s="14"/>
      <c r="AI68" s="14"/>
      <c r="AJ68" s="14"/>
      <c r="AK68" s="14">
        <v>1.0</v>
      </c>
      <c r="AL68" s="14"/>
      <c r="AM68" s="14"/>
      <c r="AN68" s="14"/>
      <c r="AO68" s="14"/>
      <c r="AP68" s="14"/>
      <c r="AQ68" s="14"/>
      <c r="AR68" s="14"/>
      <c r="AS68" s="28">
        <v>1.0</v>
      </c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>
      <c r="A69" s="13" t="s">
        <v>33</v>
      </c>
      <c r="B69" s="1" t="s">
        <v>386</v>
      </c>
      <c r="C69" s="13" t="s">
        <v>387</v>
      </c>
      <c r="D69" s="14"/>
      <c r="E69" s="14"/>
      <c r="F69" s="14"/>
      <c r="G69" s="14">
        <v>1.0</v>
      </c>
      <c r="H69" s="15">
        <v>1.0</v>
      </c>
      <c r="I69" s="14">
        <v>5.0</v>
      </c>
      <c r="J69" s="14">
        <v>5.0</v>
      </c>
      <c r="K69" s="13" t="s">
        <v>388</v>
      </c>
      <c r="L69" s="16" t="s">
        <v>57</v>
      </c>
      <c r="M69" s="16" t="s">
        <v>79</v>
      </c>
      <c r="N69" s="16"/>
      <c r="O69" s="14"/>
      <c r="P69" s="17" t="s">
        <v>119</v>
      </c>
      <c r="Q69" s="32" t="s">
        <v>151</v>
      </c>
      <c r="R69" s="41">
        <v>2.1000000101E10</v>
      </c>
      <c r="S69" s="42" t="s">
        <v>389</v>
      </c>
      <c r="T69" s="36" t="s">
        <v>390</v>
      </c>
      <c r="U69" s="13">
        <f t="shared" si="1"/>
        <v>25</v>
      </c>
      <c r="V69" s="37" t="s">
        <v>61</v>
      </c>
      <c r="W69" s="23" t="s">
        <v>62</v>
      </c>
      <c r="X69" s="14">
        <f t="shared" si="2"/>
        <v>21000000101</v>
      </c>
      <c r="Y69" s="24" t="s">
        <v>63</v>
      </c>
      <c r="Z69" s="25" t="s">
        <v>64</v>
      </c>
      <c r="AA69" s="40">
        <v>2.48</v>
      </c>
      <c r="AB69" s="27">
        <f t="shared" si="3"/>
        <v>45912</v>
      </c>
      <c r="AC69" s="14"/>
      <c r="AD69" s="14"/>
      <c r="AE69" s="14"/>
      <c r="AF69" s="14"/>
      <c r="AG69" s="14"/>
      <c r="AH69" s="14"/>
      <c r="AI69" s="14"/>
      <c r="AJ69" s="14"/>
      <c r="AK69" s="28">
        <v>25.0</v>
      </c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>
      <c r="A70" s="13" t="s">
        <v>45</v>
      </c>
      <c r="B70" s="1" t="s">
        <v>391</v>
      </c>
      <c r="C70" s="13" t="s">
        <v>392</v>
      </c>
      <c r="D70" s="14"/>
      <c r="E70" s="14"/>
      <c r="F70" s="14"/>
      <c r="G70" s="14">
        <v>50.0</v>
      </c>
      <c r="H70" s="15">
        <v>50.0</v>
      </c>
      <c r="I70" s="14">
        <v>2.2</v>
      </c>
      <c r="J70" s="14">
        <v>110.00000000000001</v>
      </c>
      <c r="K70" s="32" t="s">
        <v>393</v>
      </c>
      <c r="L70" s="16" t="s">
        <v>57</v>
      </c>
      <c r="M70" s="16" t="s">
        <v>79</v>
      </c>
      <c r="N70" s="16"/>
      <c r="O70" s="28" t="s">
        <v>394</v>
      </c>
      <c r="P70" s="17" t="s">
        <v>119</v>
      </c>
      <c r="Q70" s="18"/>
      <c r="R70" s="19">
        <v>2.1000000102E10</v>
      </c>
      <c r="S70" s="49" t="s">
        <v>395</v>
      </c>
      <c r="T70" s="39" t="s">
        <v>396</v>
      </c>
      <c r="U70" s="13">
        <f t="shared" si="1"/>
        <v>105</v>
      </c>
      <c r="V70" s="37" t="s">
        <v>61</v>
      </c>
      <c r="W70" s="23" t="s">
        <v>62</v>
      </c>
      <c r="X70" s="14">
        <f t="shared" si="2"/>
        <v>21000000102</v>
      </c>
      <c r="Y70" s="24" t="s">
        <v>63</v>
      </c>
      <c r="Z70" s="25" t="s">
        <v>64</v>
      </c>
      <c r="AA70" s="40">
        <v>3.78</v>
      </c>
      <c r="AB70" s="27">
        <f t="shared" si="3"/>
        <v>45912</v>
      </c>
      <c r="AC70" s="14"/>
      <c r="AD70" s="14"/>
      <c r="AE70" s="14"/>
      <c r="AF70" s="14"/>
      <c r="AG70" s="14"/>
      <c r="AH70" s="14"/>
      <c r="AI70" s="14"/>
      <c r="AJ70" s="14"/>
      <c r="AK70" s="28">
        <v>50.0</v>
      </c>
      <c r="AL70" s="14"/>
      <c r="AM70" s="14"/>
      <c r="AN70" s="14"/>
      <c r="AO70" s="28">
        <v>5.0</v>
      </c>
      <c r="AP70" s="14"/>
      <c r="AQ70" s="14"/>
      <c r="AR70" s="14"/>
      <c r="AS70" s="14"/>
      <c r="AT70" s="14"/>
      <c r="AU70" s="14"/>
      <c r="AV70" s="14"/>
      <c r="AW70" s="14">
        <v>50.0</v>
      </c>
      <c r="AX70" s="14"/>
      <c r="AY70" s="14"/>
      <c r="AZ70" s="14"/>
      <c r="BA70" s="14"/>
      <c r="BB70" s="14"/>
      <c r="BC70" s="14"/>
      <c r="BD70" s="14"/>
      <c r="BE70" s="14"/>
    </row>
    <row r="71">
      <c r="A71" s="13" t="s">
        <v>33</v>
      </c>
      <c r="B71" s="1" t="s">
        <v>397</v>
      </c>
      <c r="C71" s="13" t="s">
        <v>398</v>
      </c>
      <c r="D71" s="14"/>
      <c r="E71" s="14"/>
      <c r="F71" s="14"/>
      <c r="G71" s="14">
        <v>5.0</v>
      </c>
      <c r="H71" s="15">
        <v>5.0</v>
      </c>
      <c r="I71" s="14">
        <v>3.98</v>
      </c>
      <c r="J71" s="14">
        <v>19.9</v>
      </c>
      <c r="K71" s="32" t="s">
        <v>399</v>
      </c>
      <c r="L71" s="16" t="s">
        <v>57</v>
      </c>
      <c r="M71" s="16" t="s">
        <v>79</v>
      </c>
      <c r="N71" s="16"/>
      <c r="O71" s="14"/>
      <c r="P71" s="17" t="s">
        <v>119</v>
      </c>
      <c r="Q71" s="32" t="s">
        <v>151</v>
      </c>
      <c r="R71" s="41">
        <v>2.1000000269E10</v>
      </c>
      <c r="S71" s="42" t="s">
        <v>400</v>
      </c>
      <c r="T71" s="36" t="s">
        <v>401</v>
      </c>
      <c r="U71" s="13">
        <f t="shared" si="1"/>
        <v>5</v>
      </c>
      <c r="V71" s="37" t="s">
        <v>122</v>
      </c>
      <c r="W71" s="23" t="s">
        <v>62</v>
      </c>
      <c r="X71" s="14">
        <f t="shared" si="2"/>
        <v>21000000269</v>
      </c>
      <c r="Y71" s="24" t="s">
        <v>63</v>
      </c>
      <c r="Z71" s="25" t="s">
        <v>64</v>
      </c>
      <c r="AA71" s="40">
        <v>126.61</v>
      </c>
      <c r="AB71" s="27">
        <f t="shared" si="3"/>
        <v>45912</v>
      </c>
      <c r="AC71" s="14"/>
      <c r="AD71" s="14"/>
      <c r="AE71" s="14"/>
      <c r="AF71" s="14"/>
      <c r="AG71" s="14"/>
      <c r="AH71" s="14"/>
      <c r="AI71" s="14"/>
      <c r="AJ71" s="14"/>
      <c r="AK71" s="14">
        <v>5.0</v>
      </c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>
      <c r="A72" s="13" t="s">
        <v>33</v>
      </c>
      <c r="B72" s="31" t="s">
        <v>402</v>
      </c>
      <c r="C72" s="13" t="s">
        <v>403</v>
      </c>
      <c r="D72" s="14"/>
      <c r="E72" s="14"/>
      <c r="F72" s="14"/>
      <c r="G72" s="14">
        <v>12.0</v>
      </c>
      <c r="H72" s="15">
        <v>12.0</v>
      </c>
      <c r="I72" s="14">
        <v>15.0</v>
      </c>
      <c r="J72" s="14">
        <v>180.0</v>
      </c>
      <c r="K72" s="13" t="s">
        <v>404</v>
      </c>
      <c r="L72" s="16" t="s">
        <v>57</v>
      </c>
      <c r="M72" s="16" t="s">
        <v>57</v>
      </c>
      <c r="N72" s="16"/>
      <c r="O72" s="14"/>
      <c r="P72" s="17" t="s">
        <v>119</v>
      </c>
      <c r="Q72" s="18"/>
      <c r="R72" s="19">
        <v>2.1000000104E10</v>
      </c>
      <c r="S72" s="38" t="s">
        <v>405</v>
      </c>
      <c r="T72" s="39" t="s">
        <v>406</v>
      </c>
      <c r="U72" s="13">
        <f t="shared" si="1"/>
        <v>75</v>
      </c>
      <c r="V72" s="22" t="s">
        <v>122</v>
      </c>
      <c r="W72" s="23" t="s">
        <v>62</v>
      </c>
      <c r="X72" s="14">
        <f t="shared" si="2"/>
        <v>21000000104</v>
      </c>
      <c r="Y72" s="24" t="s">
        <v>63</v>
      </c>
      <c r="Z72" s="25" t="s">
        <v>64</v>
      </c>
      <c r="AA72" s="40">
        <v>37.92</v>
      </c>
      <c r="AB72" s="27">
        <f t="shared" si="3"/>
        <v>45912</v>
      </c>
      <c r="AC72" s="14"/>
      <c r="AD72" s="14"/>
      <c r="AE72" s="14"/>
      <c r="AF72" s="14"/>
      <c r="AG72" s="14"/>
      <c r="AH72" s="14"/>
      <c r="AI72" s="14"/>
      <c r="AJ72" s="14"/>
      <c r="AK72" s="28">
        <v>75.0</v>
      </c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>
      <c r="A73" s="13" t="s">
        <v>45</v>
      </c>
      <c r="B73" s="31" t="s">
        <v>407</v>
      </c>
      <c r="C73" s="13" t="s">
        <v>408</v>
      </c>
      <c r="D73" s="14"/>
      <c r="E73" s="14"/>
      <c r="F73" s="14"/>
      <c r="G73" s="14">
        <v>4.0</v>
      </c>
      <c r="H73" s="15">
        <v>4.0</v>
      </c>
      <c r="I73" s="14">
        <v>150.0</v>
      </c>
      <c r="J73" s="14">
        <v>600.0</v>
      </c>
      <c r="K73" s="13" t="s">
        <v>409</v>
      </c>
      <c r="L73" s="16"/>
      <c r="M73" s="16" t="s">
        <v>79</v>
      </c>
      <c r="N73" s="16"/>
      <c r="O73" s="14"/>
      <c r="P73" s="17" t="s">
        <v>119</v>
      </c>
      <c r="Q73" s="32" t="s">
        <v>151</v>
      </c>
      <c r="R73" s="32">
        <v>2.100000071E10</v>
      </c>
      <c r="S73" s="47" t="s">
        <v>410</v>
      </c>
      <c r="T73" s="5" t="s">
        <v>411</v>
      </c>
      <c r="U73" s="13">
        <f t="shared" si="1"/>
        <v>100</v>
      </c>
      <c r="V73" s="22" t="s">
        <v>61</v>
      </c>
      <c r="W73" s="23" t="s">
        <v>62</v>
      </c>
      <c r="X73" s="14">
        <f t="shared" si="2"/>
        <v>21000000710</v>
      </c>
      <c r="Y73" s="24" t="s">
        <v>63</v>
      </c>
      <c r="Z73" s="25" t="s">
        <v>64</v>
      </c>
      <c r="AA73" s="26">
        <v>0.73</v>
      </c>
      <c r="AB73" s="27">
        <f t="shared" si="3"/>
        <v>45912</v>
      </c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28">
        <v>100.0</v>
      </c>
      <c r="AX73" s="14"/>
      <c r="AY73" s="14"/>
      <c r="AZ73" s="14"/>
      <c r="BA73" s="14"/>
      <c r="BB73" s="14"/>
      <c r="BC73" s="14"/>
      <c r="BD73" s="14"/>
      <c r="BE73" s="14"/>
    </row>
    <row r="74">
      <c r="A74" s="13" t="s">
        <v>33</v>
      </c>
      <c r="B74" s="1" t="s">
        <v>412</v>
      </c>
      <c r="C74" s="13" t="s">
        <v>413</v>
      </c>
      <c r="D74" s="14"/>
      <c r="E74" s="14"/>
      <c r="F74" s="14"/>
      <c r="G74" s="14">
        <v>1.0</v>
      </c>
      <c r="H74" s="15">
        <v>1.0</v>
      </c>
      <c r="I74" s="14">
        <v>70.0</v>
      </c>
      <c r="J74" s="14">
        <v>70.0</v>
      </c>
      <c r="K74" s="32" t="s">
        <v>414</v>
      </c>
      <c r="L74" s="16" t="s">
        <v>57</v>
      </c>
      <c r="M74" s="16" t="s">
        <v>79</v>
      </c>
      <c r="N74" s="16"/>
      <c r="O74" s="14"/>
      <c r="P74" s="17" t="s">
        <v>119</v>
      </c>
      <c r="Q74" s="32"/>
      <c r="R74" s="32">
        <v>2.1000000129E10</v>
      </c>
      <c r="S74" s="47" t="s">
        <v>415</v>
      </c>
      <c r="T74" s="5" t="s">
        <v>416</v>
      </c>
      <c r="U74" s="13">
        <f t="shared" si="1"/>
        <v>1</v>
      </c>
      <c r="V74" s="22" t="s">
        <v>122</v>
      </c>
      <c r="W74" s="23" t="s">
        <v>62</v>
      </c>
      <c r="X74" s="14">
        <f t="shared" si="2"/>
        <v>21000000129</v>
      </c>
      <c r="Y74" s="24" t="s">
        <v>63</v>
      </c>
      <c r="Z74" s="25" t="s">
        <v>64</v>
      </c>
      <c r="AA74" s="40">
        <v>85.76</v>
      </c>
      <c r="AB74" s="27">
        <f t="shared" si="3"/>
        <v>45912</v>
      </c>
      <c r="AC74" s="14"/>
      <c r="AD74" s="14"/>
      <c r="AE74" s="14"/>
      <c r="AF74" s="14"/>
      <c r="AG74" s="14"/>
      <c r="AH74" s="14"/>
      <c r="AI74" s="14"/>
      <c r="AJ74" s="14"/>
      <c r="AK74" s="14">
        <v>1.0</v>
      </c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>
      <c r="A75" s="13" t="s">
        <v>33</v>
      </c>
      <c r="B75" s="1" t="s">
        <v>417</v>
      </c>
      <c r="C75" s="13" t="s">
        <v>418</v>
      </c>
      <c r="D75" s="14"/>
      <c r="E75" s="14"/>
      <c r="F75" s="14"/>
      <c r="G75" s="14">
        <v>1.0</v>
      </c>
      <c r="H75" s="15">
        <v>1.0</v>
      </c>
      <c r="I75" s="14">
        <v>45.14</v>
      </c>
      <c r="J75" s="14">
        <v>45.14</v>
      </c>
      <c r="K75" s="32" t="s">
        <v>419</v>
      </c>
      <c r="L75" s="16" t="s">
        <v>57</v>
      </c>
      <c r="M75" s="16" t="s">
        <v>79</v>
      </c>
      <c r="N75" s="16"/>
      <c r="O75" s="14"/>
      <c r="P75" s="17" t="s">
        <v>332</v>
      </c>
      <c r="Q75" s="32"/>
      <c r="R75" s="32">
        <v>2.1000000121E10</v>
      </c>
      <c r="S75" s="47" t="s">
        <v>420</v>
      </c>
      <c r="T75" s="5" t="s">
        <v>421</v>
      </c>
      <c r="U75" s="13">
        <f t="shared" si="1"/>
        <v>1</v>
      </c>
      <c r="V75" s="37" t="s">
        <v>122</v>
      </c>
      <c r="W75" s="23" t="s">
        <v>62</v>
      </c>
      <c r="X75" s="14">
        <f t="shared" si="2"/>
        <v>21000000121</v>
      </c>
      <c r="Y75" s="24" t="s">
        <v>63</v>
      </c>
      <c r="Z75" s="25" t="s">
        <v>64</v>
      </c>
      <c r="AA75" s="40">
        <v>64.62</v>
      </c>
      <c r="AB75" s="27">
        <f t="shared" si="3"/>
        <v>45912</v>
      </c>
      <c r="AC75" s="14"/>
      <c r="AD75" s="14"/>
      <c r="AE75" s="14"/>
      <c r="AF75" s="14"/>
      <c r="AG75" s="14"/>
      <c r="AH75" s="14"/>
      <c r="AI75" s="14"/>
      <c r="AJ75" s="14"/>
      <c r="AK75" s="14">
        <v>1.0</v>
      </c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>
      <c r="A76" s="13" t="s">
        <v>45</v>
      </c>
      <c r="B76" s="1" t="s">
        <v>422</v>
      </c>
      <c r="C76" s="13" t="s">
        <v>423</v>
      </c>
      <c r="D76" s="14"/>
      <c r="E76" s="14"/>
      <c r="F76" s="14"/>
      <c r="G76" s="14">
        <v>1.0</v>
      </c>
      <c r="H76" s="15">
        <v>1.0</v>
      </c>
      <c r="I76" s="14">
        <v>99.0</v>
      </c>
      <c r="J76" s="14">
        <v>99.0</v>
      </c>
      <c r="K76" s="32" t="s">
        <v>424</v>
      </c>
      <c r="L76" s="16" t="s">
        <v>57</v>
      </c>
      <c r="M76" s="16" t="s">
        <v>79</v>
      </c>
      <c r="N76" s="16"/>
      <c r="O76" s="14"/>
      <c r="P76" s="17" t="s">
        <v>58</v>
      </c>
      <c r="Q76" s="32" t="s">
        <v>151</v>
      </c>
      <c r="R76" s="32">
        <v>2.1000000693E10</v>
      </c>
      <c r="S76" s="47" t="s">
        <v>425</v>
      </c>
      <c r="T76" s="5" t="s">
        <v>426</v>
      </c>
      <c r="U76" s="13">
        <f t="shared" si="1"/>
        <v>1</v>
      </c>
      <c r="V76" s="37" t="s">
        <v>75</v>
      </c>
      <c r="W76" s="23" t="s">
        <v>62</v>
      </c>
      <c r="X76" s="14">
        <f t="shared" si="2"/>
        <v>21000000693</v>
      </c>
      <c r="Y76" s="24" t="s">
        <v>63</v>
      </c>
      <c r="Z76" s="25" t="s">
        <v>64</v>
      </c>
      <c r="AA76" s="40">
        <v>213.25</v>
      </c>
      <c r="AB76" s="27">
        <f t="shared" si="3"/>
        <v>45912</v>
      </c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>
        <v>1.0</v>
      </c>
      <c r="AX76" s="14"/>
      <c r="AY76" s="14"/>
      <c r="AZ76" s="14"/>
      <c r="BA76" s="14"/>
      <c r="BB76" s="14"/>
      <c r="BC76" s="14"/>
      <c r="BD76" s="14"/>
      <c r="BE76" s="14"/>
    </row>
    <row r="77">
      <c r="A77" s="13" t="s">
        <v>42</v>
      </c>
      <c r="B77" s="1" t="s">
        <v>427</v>
      </c>
      <c r="C77" s="13" t="s">
        <v>428</v>
      </c>
      <c r="D77" s="14"/>
      <c r="E77" s="14"/>
      <c r="F77" s="14"/>
      <c r="G77" s="14">
        <v>400.0</v>
      </c>
      <c r="H77" s="15">
        <v>400.0</v>
      </c>
      <c r="I77" s="14">
        <v>14.0</v>
      </c>
      <c r="J77" s="14">
        <v>5600.0</v>
      </c>
      <c r="K77" s="32" t="s">
        <v>429</v>
      </c>
      <c r="L77" s="16" t="s">
        <v>57</v>
      </c>
      <c r="M77" s="16" t="s">
        <v>79</v>
      </c>
      <c r="N77" s="16"/>
      <c r="O77" s="14"/>
      <c r="P77" s="17" t="s">
        <v>332</v>
      </c>
      <c r="Q77" s="13"/>
      <c r="R77" s="34"/>
      <c r="S77" s="35" t="s">
        <v>430</v>
      </c>
      <c r="T77" s="36" t="s">
        <v>431</v>
      </c>
      <c r="U77" s="13">
        <f t="shared" si="1"/>
        <v>400</v>
      </c>
      <c r="V77" s="22" t="s">
        <v>61</v>
      </c>
      <c r="W77" s="65"/>
      <c r="X77" s="14" t="str">
        <f t="shared" si="2"/>
        <v/>
      </c>
      <c r="Y77" s="24" t="s">
        <v>63</v>
      </c>
      <c r="Z77" s="25" t="s">
        <v>64</v>
      </c>
      <c r="AA77" s="66"/>
      <c r="AB77" s="27">
        <f t="shared" si="3"/>
        <v>45912</v>
      </c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>
        <v>400.0</v>
      </c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>
      <c r="A78" s="13" t="s">
        <v>45</v>
      </c>
      <c r="B78" s="31" t="s">
        <v>432</v>
      </c>
      <c r="C78" s="13" t="s">
        <v>433</v>
      </c>
      <c r="D78" s="14"/>
      <c r="E78" s="14"/>
      <c r="F78" s="14"/>
      <c r="G78" s="14">
        <v>1.0</v>
      </c>
      <c r="H78" s="15">
        <v>1.0</v>
      </c>
      <c r="I78" s="14">
        <v>50.0</v>
      </c>
      <c r="J78" s="14">
        <v>50.0</v>
      </c>
      <c r="K78" s="32" t="s">
        <v>434</v>
      </c>
      <c r="L78" s="16" t="s">
        <v>57</v>
      </c>
      <c r="M78" s="16" t="s">
        <v>79</v>
      </c>
      <c r="N78" s="16"/>
      <c r="O78" s="14"/>
      <c r="P78" s="17" t="s">
        <v>58</v>
      </c>
      <c r="Q78" s="32" t="s">
        <v>151</v>
      </c>
      <c r="R78" s="32">
        <v>2.1000000705E10</v>
      </c>
      <c r="S78" s="47" t="s">
        <v>435</v>
      </c>
      <c r="T78" s="5" t="s">
        <v>436</v>
      </c>
      <c r="U78" s="13">
        <f t="shared" si="1"/>
        <v>1000</v>
      </c>
      <c r="V78" s="37" t="s">
        <v>61</v>
      </c>
      <c r="W78" s="23" t="s">
        <v>62</v>
      </c>
      <c r="X78" s="14">
        <f t="shared" si="2"/>
        <v>21000000705</v>
      </c>
      <c r="Y78" s="24" t="s">
        <v>63</v>
      </c>
      <c r="Z78" s="25" t="s">
        <v>64</v>
      </c>
      <c r="AA78" s="40">
        <v>0.15</v>
      </c>
      <c r="AB78" s="27">
        <f t="shared" si="3"/>
        <v>45912</v>
      </c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28">
        <v>1000.0</v>
      </c>
      <c r="AX78" s="14"/>
      <c r="AY78" s="14"/>
      <c r="AZ78" s="14"/>
      <c r="BA78" s="14"/>
      <c r="BB78" s="14"/>
      <c r="BC78" s="14"/>
      <c r="BD78" s="14"/>
      <c r="BE78" s="14"/>
    </row>
    <row r="79">
      <c r="A79" s="13" t="s">
        <v>45</v>
      </c>
      <c r="B79" s="31" t="s">
        <v>437</v>
      </c>
      <c r="C79" s="13" t="s">
        <v>438</v>
      </c>
      <c r="D79" s="14"/>
      <c r="E79" s="14"/>
      <c r="F79" s="14"/>
      <c r="G79" s="14">
        <v>1.0</v>
      </c>
      <c r="H79" s="15">
        <v>1.0</v>
      </c>
      <c r="I79" s="14">
        <v>88.0</v>
      </c>
      <c r="J79" s="14">
        <v>88.0</v>
      </c>
      <c r="K79" s="32" t="s">
        <v>439</v>
      </c>
      <c r="L79" s="16" t="s">
        <v>57</v>
      </c>
      <c r="M79" s="16" t="s">
        <v>57</v>
      </c>
      <c r="N79" s="16"/>
      <c r="O79" s="14"/>
      <c r="P79" s="17" t="s">
        <v>58</v>
      </c>
      <c r="Q79" s="18"/>
      <c r="R79" s="18">
        <v>2.1000000124E10</v>
      </c>
      <c r="S79" s="29" t="s">
        <v>440</v>
      </c>
      <c r="T79" s="33" t="s">
        <v>441</v>
      </c>
      <c r="U79" s="13">
        <f t="shared" si="1"/>
        <v>9000</v>
      </c>
      <c r="V79" s="22" t="s">
        <v>61</v>
      </c>
      <c r="W79" s="23" t="s">
        <v>62</v>
      </c>
      <c r="X79" s="14">
        <f t="shared" si="2"/>
        <v>21000000124</v>
      </c>
      <c r="Y79" s="24" t="s">
        <v>63</v>
      </c>
      <c r="Z79" s="25" t="s">
        <v>64</v>
      </c>
      <c r="AA79" s="40">
        <v>0.21</v>
      </c>
      <c r="AB79" s="27">
        <f t="shared" si="3"/>
        <v>45912</v>
      </c>
      <c r="AC79" s="14"/>
      <c r="AD79" s="14"/>
      <c r="AE79" s="14"/>
      <c r="AF79" s="14"/>
      <c r="AG79" s="14"/>
      <c r="AH79" s="14"/>
      <c r="AI79" s="14"/>
      <c r="AJ79" s="14"/>
      <c r="AK79" s="14">
        <f>4000+4000+500</f>
        <v>8500</v>
      </c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28">
        <v>500.0</v>
      </c>
      <c r="AX79" s="14"/>
      <c r="AY79" s="14"/>
      <c r="AZ79" s="14"/>
      <c r="BA79" s="14"/>
      <c r="BB79" s="14"/>
      <c r="BC79" s="14"/>
      <c r="BD79" s="14"/>
      <c r="BE79" s="14"/>
    </row>
    <row r="80">
      <c r="A80" s="13" t="s">
        <v>33</v>
      </c>
      <c r="B80" s="31" t="s">
        <v>442</v>
      </c>
      <c r="C80" s="13" t="s">
        <v>443</v>
      </c>
      <c r="D80" s="14"/>
      <c r="E80" s="14"/>
      <c r="F80" s="14"/>
      <c r="G80" s="14">
        <v>100.0</v>
      </c>
      <c r="H80" s="15">
        <v>100.0</v>
      </c>
      <c r="I80" s="14">
        <v>5.87</v>
      </c>
      <c r="J80" s="14">
        <v>587.0</v>
      </c>
      <c r="K80" s="32" t="s">
        <v>444</v>
      </c>
      <c r="L80" s="16" t="s">
        <v>57</v>
      </c>
      <c r="M80" s="16" t="s">
        <v>79</v>
      </c>
      <c r="N80" s="16"/>
      <c r="O80" s="14"/>
      <c r="P80" s="17" t="s">
        <v>58</v>
      </c>
      <c r="Q80" s="32"/>
      <c r="R80" s="32">
        <v>2.1000000549E10</v>
      </c>
      <c r="S80" s="67" t="s">
        <v>445</v>
      </c>
      <c r="T80" s="5" t="s">
        <v>446</v>
      </c>
      <c r="U80" s="13">
        <f t="shared" si="1"/>
        <v>900</v>
      </c>
      <c r="V80" s="22" t="s">
        <v>61</v>
      </c>
      <c r="W80" s="65"/>
      <c r="X80" s="44">
        <f t="shared" si="2"/>
        <v>21000000549</v>
      </c>
      <c r="Y80" s="45" t="s">
        <v>63</v>
      </c>
      <c r="Z80" s="46" t="s">
        <v>64</v>
      </c>
      <c r="AA80" s="68"/>
      <c r="AB80" s="69">
        <f t="shared" si="3"/>
        <v>45912</v>
      </c>
      <c r="AC80" s="14"/>
      <c r="AD80" s="14"/>
      <c r="AE80" s="14"/>
      <c r="AF80" s="14"/>
      <c r="AG80" s="14"/>
      <c r="AH80" s="14"/>
      <c r="AI80" s="14"/>
      <c r="AJ80" s="14"/>
      <c r="AK80" s="14">
        <f>100+800</f>
        <v>900</v>
      </c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>
      <c r="A81" s="13" t="s">
        <v>30</v>
      </c>
      <c r="B81" s="31" t="s">
        <v>447</v>
      </c>
      <c r="C81" s="13" t="s">
        <v>448</v>
      </c>
      <c r="D81" s="14"/>
      <c r="E81" s="14"/>
      <c r="F81" s="14"/>
      <c r="G81" s="14">
        <v>2.0</v>
      </c>
      <c r="H81" s="15">
        <v>2.0</v>
      </c>
      <c r="I81" s="14">
        <v>275.0</v>
      </c>
      <c r="J81" s="14">
        <v>550.0</v>
      </c>
      <c r="K81" s="32" t="s">
        <v>206</v>
      </c>
      <c r="L81" s="16" t="s">
        <v>57</v>
      </c>
      <c r="M81" s="16" t="s">
        <v>79</v>
      </c>
      <c r="N81" s="16"/>
      <c r="O81" s="14"/>
      <c r="P81" s="17" t="s">
        <v>58</v>
      </c>
      <c r="Q81" s="32" t="s">
        <v>151</v>
      </c>
      <c r="R81" s="41">
        <v>2.1000000694E10</v>
      </c>
      <c r="S81" s="42" t="s">
        <v>449</v>
      </c>
      <c r="T81" s="70" t="s">
        <v>450</v>
      </c>
      <c r="U81" s="13">
        <f t="shared" si="1"/>
        <v>2</v>
      </c>
      <c r="V81" s="37" t="s">
        <v>122</v>
      </c>
      <c r="W81" s="23" t="s">
        <v>62</v>
      </c>
      <c r="X81" s="14">
        <f t="shared" si="2"/>
        <v>21000000694</v>
      </c>
      <c r="Y81" s="24" t="s">
        <v>63</v>
      </c>
      <c r="Z81" s="25" t="s">
        <v>64</v>
      </c>
      <c r="AA81" s="40">
        <v>370.56</v>
      </c>
      <c r="AB81" s="27">
        <f t="shared" si="3"/>
        <v>45912</v>
      </c>
      <c r="AC81" s="14"/>
      <c r="AD81" s="14"/>
      <c r="AE81" s="14"/>
      <c r="AF81" s="14"/>
      <c r="AG81" s="14"/>
      <c r="AH81" s="14">
        <v>2.0</v>
      </c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>
      <c r="A82" s="13" t="s">
        <v>33</v>
      </c>
      <c r="B82" s="1" t="s">
        <v>451</v>
      </c>
      <c r="C82" s="13" t="s">
        <v>452</v>
      </c>
      <c r="D82" s="14"/>
      <c r="E82" s="14"/>
      <c r="F82" s="14"/>
      <c r="G82" s="14">
        <v>12.0</v>
      </c>
      <c r="H82" s="15">
        <v>12.0</v>
      </c>
      <c r="I82" s="14">
        <v>90.0</v>
      </c>
      <c r="J82" s="14">
        <v>1080.0</v>
      </c>
      <c r="K82" s="32" t="s">
        <v>453</v>
      </c>
      <c r="L82" s="16" t="s">
        <v>57</v>
      </c>
      <c r="M82" s="16" t="s">
        <v>57</v>
      </c>
      <c r="N82" s="16"/>
      <c r="O82" s="14"/>
      <c r="P82" s="17" t="s">
        <v>58</v>
      </c>
      <c r="Q82" s="18"/>
      <c r="R82" s="18">
        <v>2.1000000215E10</v>
      </c>
      <c r="S82" s="29" t="s">
        <v>454</v>
      </c>
      <c r="T82" s="33" t="s">
        <v>455</v>
      </c>
      <c r="U82" s="13">
        <f t="shared" si="1"/>
        <v>2000</v>
      </c>
      <c r="V82" s="22" t="s">
        <v>61</v>
      </c>
      <c r="W82" s="23" t="s">
        <v>62</v>
      </c>
      <c r="X82" s="14">
        <f t="shared" si="2"/>
        <v>21000000215</v>
      </c>
      <c r="Y82" s="24" t="s">
        <v>63</v>
      </c>
      <c r="Z82" s="25" t="s">
        <v>64</v>
      </c>
      <c r="AA82" s="40">
        <v>0.56</v>
      </c>
      <c r="AB82" s="27">
        <f t="shared" si="3"/>
        <v>45912</v>
      </c>
      <c r="AC82" s="14"/>
      <c r="AD82" s="14"/>
      <c r="AE82" s="14"/>
      <c r="AF82" s="14"/>
      <c r="AG82" s="14"/>
      <c r="AH82" s="14"/>
      <c r="AI82" s="14"/>
      <c r="AJ82" s="14"/>
      <c r="AK82" s="28">
        <v>1200.0</v>
      </c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28">
        <v>800.0</v>
      </c>
    </row>
    <row r="83">
      <c r="A83" s="13" t="s">
        <v>37</v>
      </c>
      <c r="B83" s="1" t="s">
        <v>456</v>
      </c>
      <c r="C83" s="13" t="s">
        <v>457</v>
      </c>
      <c r="D83" s="14"/>
      <c r="E83" s="14"/>
      <c r="F83" s="14"/>
      <c r="G83" s="14">
        <v>1.0</v>
      </c>
      <c r="H83" s="15">
        <v>1.0</v>
      </c>
      <c r="I83" s="14">
        <v>30.0</v>
      </c>
      <c r="J83" s="14">
        <v>30.0</v>
      </c>
      <c r="K83" s="71" t="s">
        <v>458</v>
      </c>
      <c r="L83" s="16" t="s">
        <v>57</v>
      </c>
      <c r="M83" s="16" t="s">
        <v>57</v>
      </c>
      <c r="N83" s="16"/>
      <c r="O83" s="14"/>
      <c r="P83" s="17" t="s">
        <v>58</v>
      </c>
      <c r="Q83" s="18"/>
      <c r="R83" s="19">
        <v>2.1000000214E10</v>
      </c>
      <c r="S83" s="38" t="s">
        <v>459</v>
      </c>
      <c r="T83" s="39" t="s">
        <v>460</v>
      </c>
      <c r="U83" s="13">
        <f t="shared" si="1"/>
        <v>4750</v>
      </c>
      <c r="V83" s="22" t="s">
        <v>61</v>
      </c>
      <c r="W83" s="23" t="s">
        <v>62</v>
      </c>
      <c r="X83" s="14">
        <f t="shared" si="2"/>
        <v>21000000214</v>
      </c>
      <c r="Y83" s="24" t="s">
        <v>63</v>
      </c>
      <c r="Z83" s="25" t="s">
        <v>64</v>
      </c>
      <c r="AA83" s="40">
        <v>0.32</v>
      </c>
      <c r="AB83" s="27">
        <f t="shared" si="3"/>
        <v>45912</v>
      </c>
      <c r="AC83" s="14"/>
      <c r="AD83" s="14"/>
      <c r="AE83" s="14"/>
      <c r="AF83" s="14"/>
      <c r="AG83" s="14"/>
      <c r="AH83" s="14"/>
      <c r="AI83" s="14"/>
      <c r="AJ83" s="14"/>
      <c r="AK83" s="28">
        <f>1000+3000</f>
        <v>4000</v>
      </c>
      <c r="AL83" s="14"/>
      <c r="AM83" s="14"/>
      <c r="AN83" s="14"/>
      <c r="AO83" s="28">
        <f>250+250</f>
        <v>500</v>
      </c>
      <c r="AP83" s="14"/>
      <c r="AQ83" s="14"/>
      <c r="AR83" s="14"/>
      <c r="AS83" s="14"/>
      <c r="AT83" s="14"/>
      <c r="AU83" s="14"/>
      <c r="AV83" s="14"/>
      <c r="AW83" s="28">
        <v>250.0</v>
      </c>
      <c r="AX83" s="14"/>
      <c r="AY83" s="14"/>
      <c r="AZ83" s="14"/>
      <c r="BA83" s="14"/>
      <c r="BB83" s="14"/>
      <c r="BC83" s="14"/>
      <c r="BD83" s="14"/>
      <c r="BE83" s="14"/>
    </row>
    <row r="84">
      <c r="A84" s="13" t="s">
        <v>45</v>
      </c>
      <c r="B84" s="1" t="s">
        <v>461</v>
      </c>
      <c r="C84" s="13" t="s">
        <v>462</v>
      </c>
      <c r="D84" s="14"/>
      <c r="E84" s="14"/>
      <c r="F84" s="14"/>
      <c r="G84" s="14">
        <v>1.0</v>
      </c>
      <c r="H84" s="15">
        <v>1.0</v>
      </c>
      <c r="I84" s="14">
        <v>166.0</v>
      </c>
      <c r="J84" s="14">
        <v>166.0</v>
      </c>
      <c r="K84" s="32" t="s">
        <v>463</v>
      </c>
      <c r="L84" s="16" t="s">
        <v>57</v>
      </c>
      <c r="M84" s="16" t="s">
        <v>79</v>
      </c>
      <c r="N84" s="16"/>
      <c r="O84" s="14"/>
      <c r="P84" s="17" t="s">
        <v>58</v>
      </c>
      <c r="Q84" s="32" t="s">
        <v>151</v>
      </c>
      <c r="R84" s="32">
        <v>2.1000000706E10</v>
      </c>
      <c r="S84" s="47" t="s">
        <v>464</v>
      </c>
      <c r="T84" s="5" t="s">
        <v>465</v>
      </c>
      <c r="U84" s="13">
        <f t="shared" si="1"/>
        <v>1500</v>
      </c>
      <c r="V84" s="22" t="s">
        <v>61</v>
      </c>
      <c r="W84" s="23" t="s">
        <v>62</v>
      </c>
      <c r="X84" s="14">
        <f t="shared" si="2"/>
        <v>21000000706</v>
      </c>
      <c r="Y84" s="24" t="s">
        <v>63</v>
      </c>
      <c r="Z84" s="25" t="s">
        <v>64</v>
      </c>
      <c r="AA84" s="40">
        <v>0.24</v>
      </c>
      <c r="AB84" s="27">
        <f t="shared" si="3"/>
        <v>45912</v>
      </c>
      <c r="AC84" s="14"/>
      <c r="AD84" s="14"/>
      <c r="AE84" s="14"/>
      <c r="AF84" s="14"/>
      <c r="AG84" s="14"/>
      <c r="AH84" s="14"/>
      <c r="AI84" s="14"/>
      <c r="AJ84" s="14"/>
      <c r="AK84" s="28">
        <v>1000.0</v>
      </c>
      <c r="AL84" s="14"/>
      <c r="AM84" s="14"/>
      <c r="AN84" s="14"/>
      <c r="AO84" s="28">
        <v>250.0</v>
      </c>
      <c r="AP84" s="14"/>
      <c r="AQ84" s="14"/>
      <c r="AR84" s="14"/>
      <c r="AS84" s="14"/>
      <c r="AT84" s="14"/>
      <c r="AU84" s="14"/>
      <c r="AV84" s="14"/>
      <c r="AW84" s="28">
        <v>250.0</v>
      </c>
      <c r="AX84" s="14"/>
      <c r="AY84" s="14"/>
      <c r="AZ84" s="14"/>
      <c r="BA84" s="14"/>
      <c r="BB84" s="14"/>
      <c r="BC84" s="14"/>
      <c r="BD84" s="14"/>
      <c r="BE84" s="14"/>
    </row>
    <row r="85">
      <c r="A85" s="13" t="s">
        <v>45</v>
      </c>
      <c r="B85" s="1" t="s">
        <v>466</v>
      </c>
      <c r="C85" s="13" t="s">
        <v>467</v>
      </c>
      <c r="D85" s="14"/>
      <c r="E85" s="14"/>
      <c r="F85" s="14"/>
      <c r="G85" s="14">
        <v>4.0</v>
      </c>
      <c r="H85" s="15">
        <v>4.0</v>
      </c>
      <c r="I85" s="14">
        <v>180.0</v>
      </c>
      <c r="J85" s="14">
        <v>720.0</v>
      </c>
      <c r="K85" s="32" t="s">
        <v>468</v>
      </c>
      <c r="L85" s="16" t="s">
        <v>57</v>
      </c>
      <c r="M85" s="16" t="s">
        <v>79</v>
      </c>
      <c r="N85" s="16"/>
      <c r="O85" s="14"/>
      <c r="P85" s="17" t="s">
        <v>58</v>
      </c>
      <c r="Q85" s="32" t="s">
        <v>151</v>
      </c>
      <c r="R85" s="41">
        <v>2.1000000695E10</v>
      </c>
      <c r="S85" s="42" t="s">
        <v>469</v>
      </c>
      <c r="T85" s="36" t="s">
        <v>470</v>
      </c>
      <c r="U85" s="13">
        <f t="shared" si="1"/>
        <v>40</v>
      </c>
      <c r="V85" s="37" t="s">
        <v>471</v>
      </c>
      <c r="W85" s="23" t="s">
        <v>62</v>
      </c>
      <c r="X85" s="14">
        <f t="shared" si="2"/>
        <v>21000000695</v>
      </c>
      <c r="Y85" s="24" t="s">
        <v>63</v>
      </c>
      <c r="Z85" s="25" t="s">
        <v>64</v>
      </c>
      <c r="AA85" s="40">
        <v>15.32</v>
      </c>
      <c r="AB85" s="27">
        <f t="shared" si="3"/>
        <v>45912</v>
      </c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28">
        <v>40.0</v>
      </c>
      <c r="AX85" s="14"/>
      <c r="AY85" s="14"/>
      <c r="AZ85" s="14"/>
      <c r="BA85" s="14"/>
      <c r="BB85" s="14"/>
      <c r="BC85" s="14"/>
      <c r="BD85" s="14"/>
      <c r="BE85" s="14"/>
    </row>
    <row r="86">
      <c r="A86" s="13" t="s">
        <v>52</v>
      </c>
      <c r="B86" s="1" t="s">
        <v>472</v>
      </c>
      <c r="C86" s="13" t="s">
        <v>473</v>
      </c>
      <c r="D86" s="14"/>
      <c r="E86" s="14"/>
      <c r="F86" s="14"/>
      <c r="G86" s="14">
        <v>1.0</v>
      </c>
      <c r="H86" s="15">
        <v>1.0</v>
      </c>
      <c r="I86" s="14">
        <v>403.93</v>
      </c>
      <c r="J86" s="14">
        <v>403.93</v>
      </c>
      <c r="K86" s="13"/>
      <c r="L86" s="16" t="s">
        <v>57</v>
      </c>
      <c r="M86" s="16" t="s">
        <v>57</v>
      </c>
      <c r="N86" s="16"/>
      <c r="O86" s="14"/>
      <c r="P86" s="17" t="s">
        <v>211</v>
      </c>
      <c r="Q86" s="18"/>
      <c r="R86" s="18">
        <v>2.1000000059E10</v>
      </c>
      <c r="S86" s="29" t="s">
        <v>474</v>
      </c>
      <c r="T86" s="33" t="s">
        <v>475</v>
      </c>
      <c r="U86" s="13">
        <f t="shared" si="1"/>
        <v>3</v>
      </c>
      <c r="V86" s="22" t="s">
        <v>122</v>
      </c>
      <c r="W86" s="23" t="s">
        <v>62</v>
      </c>
      <c r="X86" s="14">
        <f t="shared" si="2"/>
        <v>21000000059</v>
      </c>
      <c r="Y86" s="24" t="s">
        <v>63</v>
      </c>
      <c r="Z86" s="25" t="s">
        <v>64</v>
      </c>
      <c r="AA86" s="40">
        <v>356.7</v>
      </c>
      <c r="AB86" s="27">
        <f t="shared" si="3"/>
        <v>45912</v>
      </c>
      <c r="AC86" s="14"/>
      <c r="AD86" s="14"/>
      <c r="AE86" s="14"/>
      <c r="AF86" s="14"/>
      <c r="AG86" s="14"/>
      <c r="AH86" s="14"/>
      <c r="AI86" s="14"/>
      <c r="AJ86" s="14"/>
      <c r="AK86" s="28">
        <v>1.0</v>
      </c>
      <c r="AL86" s="14"/>
      <c r="AM86" s="28">
        <v>1.0</v>
      </c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>
        <v>1.0</v>
      </c>
      <c r="BE86" s="14"/>
    </row>
    <row r="87">
      <c r="A87" s="13" t="s">
        <v>33</v>
      </c>
      <c r="B87" s="1" t="s">
        <v>476</v>
      </c>
      <c r="C87" s="13" t="s">
        <v>477</v>
      </c>
      <c r="D87" s="14"/>
      <c r="E87" s="14"/>
      <c r="F87" s="14"/>
      <c r="G87" s="14">
        <v>8.0</v>
      </c>
      <c r="H87" s="15">
        <v>8.0</v>
      </c>
      <c r="I87" s="14">
        <v>358.0</v>
      </c>
      <c r="J87" s="14">
        <v>2864.0</v>
      </c>
      <c r="K87" s="13"/>
      <c r="L87" s="16" t="s">
        <v>57</v>
      </c>
      <c r="M87" s="16" t="s">
        <v>57</v>
      </c>
      <c r="N87" s="16"/>
      <c r="O87" s="14"/>
      <c r="P87" s="17" t="s">
        <v>211</v>
      </c>
      <c r="Q87" s="18"/>
      <c r="R87" s="19">
        <v>2.1000000443E10</v>
      </c>
      <c r="S87" s="38" t="s">
        <v>478</v>
      </c>
      <c r="T87" s="39" t="s">
        <v>479</v>
      </c>
      <c r="U87" s="13">
        <f t="shared" si="1"/>
        <v>12</v>
      </c>
      <c r="V87" s="22" t="s">
        <v>122</v>
      </c>
      <c r="W87" s="23" t="s">
        <v>62</v>
      </c>
      <c r="X87" s="14">
        <f t="shared" si="2"/>
        <v>21000000443</v>
      </c>
      <c r="Y87" s="24" t="s">
        <v>63</v>
      </c>
      <c r="Z87" s="25" t="s">
        <v>64</v>
      </c>
      <c r="AA87" s="40">
        <v>401.43</v>
      </c>
      <c r="AB87" s="27">
        <f t="shared" si="3"/>
        <v>45912</v>
      </c>
      <c r="AC87" s="14"/>
      <c r="AD87" s="14"/>
      <c r="AE87" s="14"/>
      <c r="AF87" s="14"/>
      <c r="AG87" s="14"/>
      <c r="AH87" s="14"/>
      <c r="AI87" s="14"/>
      <c r="AJ87" s="14"/>
      <c r="AK87" s="14">
        <f>8+4</f>
        <v>12</v>
      </c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>
      <c r="A88" s="13" t="s">
        <v>41</v>
      </c>
      <c r="B88" s="1" t="s">
        <v>480</v>
      </c>
      <c r="C88" s="13" t="s">
        <v>481</v>
      </c>
      <c r="D88" s="14"/>
      <c r="E88" s="14"/>
      <c r="F88" s="14"/>
      <c r="G88" s="14">
        <v>1.0</v>
      </c>
      <c r="H88" s="15">
        <v>1.0</v>
      </c>
      <c r="I88" s="14">
        <v>411.0</v>
      </c>
      <c r="J88" s="14">
        <v>411.0</v>
      </c>
      <c r="K88" s="13"/>
      <c r="L88" s="16" t="s">
        <v>57</v>
      </c>
      <c r="M88" s="16" t="s">
        <v>57</v>
      </c>
      <c r="N88" s="16"/>
      <c r="O88" s="14"/>
      <c r="P88" s="17" t="s">
        <v>211</v>
      </c>
      <c r="Q88" s="18"/>
      <c r="R88" s="19">
        <v>2.1000000645E10</v>
      </c>
      <c r="S88" s="38" t="s">
        <v>482</v>
      </c>
      <c r="T88" s="39" t="s">
        <v>483</v>
      </c>
      <c r="U88" s="13">
        <f t="shared" si="1"/>
        <v>1</v>
      </c>
      <c r="V88" s="22" t="s">
        <v>122</v>
      </c>
      <c r="W88" s="23" t="s">
        <v>62</v>
      </c>
      <c r="X88" s="14">
        <f t="shared" si="2"/>
        <v>21000000645</v>
      </c>
      <c r="Y88" s="24" t="s">
        <v>63</v>
      </c>
      <c r="Z88" s="25" t="s">
        <v>64</v>
      </c>
      <c r="AA88" s="40">
        <v>581.17</v>
      </c>
      <c r="AB88" s="27">
        <f t="shared" si="3"/>
        <v>45912</v>
      </c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>
        <v>1.0</v>
      </c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>
      <c r="A89" s="13" t="s">
        <v>33</v>
      </c>
      <c r="B89" s="1" t="s">
        <v>484</v>
      </c>
      <c r="C89" s="13" t="s">
        <v>485</v>
      </c>
      <c r="D89" s="14"/>
      <c r="E89" s="14"/>
      <c r="F89" s="14"/>
      <c r="G89" s="14">
        <v>1.0</v>
      </c>
      <c r="H89" s="15">
        <v>1.0</v>
      </c>
      <c r="I89" s="14">
        <v>250.0</v>
      </c>
      <c r="J89" s="14">
        <v>250.0</v>
      </c>
      <c r="K89" s="13"/>
      <c r="L89" s="16" t="s">
        <v>57</v>
      </c>
      <c r="M89" s="16" t="s">
        <v>57</v>
      </c>
      <c r="N89" s="16"/>
      <c r="O89" s="14"/>
      <c r="P89" s="17" t="s">
        <v>211</v>
      </c>
      <c r="Q89" s="18"/>
      <c r="R89" s="19">
        <v>2.1000000479E10</v>
      </c>
      <c r="S89" s="38" t="s">
        <v>486</v>
      </c>
      <c r="T89" s="39" t="s">
        <v>487</v>
      </c>
      <c r="U89" s="13">
        <f t="shared" si="1"/>
        <v>1</v>
      </c>
      <c r="V89" s="22" t="s">
        <v>122</v>
      </c>
      <c r="W89" s="23" t="s">
        <v>62</v>
      </c>
      <c r="X89" s="14">
        <f t="shared" si="2"/>
        <v>21000000479</v>
      </c>
      <c r="Y89" s="24" t="s">
        <v>63</v>
      </c>
      <c r="Z89" s="25" t="s">
        <v>64</v>
      </c>
      <c r="AA89" s="40">
        <v>439.83</v>
      </c>
      <c r="AB89" s="27">
        <f t="shared" si="3"/>
        <v>45912</v>
      </c>
      <c r="AC89" s="14"/>
      <c r="AD89" s="14"/>
      <c r="AE89" s="14"/>
      <c r="AF89" s="14"/>
      <c r="AG89" s="14"/>
      <c r="AH89" s="14"/>
      <c r="AI89" s="14"/>
      <c r="AJ89" s="14"/>
      <c r="AK89" s="14">
        <v>1.0</v>
      </c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>
      <c r="A90" s="13" t="s">
        <v>46</v>
      </c>
      <c r="B90" s="1" t="s">
        <v>488</v>
      </c>
      <c r="C90" s="13" t="s">
        <v>489</v>
      </c>
      <c r="D90" s="14"/>
      <c r="E90" s="14"/>
      <c r="F90" s="14"/>
      <c r="G90" s="14">
        <v>1.0</v>
      </c>
      <c r="H90" s="15">
        <v>1.0</v>
      </c>
      <c r="I90" s="14">
        <v>309.12</v>
      </c>
      <c r="J90" s="14">
        <v>309.12</v>
      </c>
      <c r="K90" s="13"/>
      <c r="L90" s="16" t="s">
        <v>57</v>
      </c>
      <c r="M90" s="16" t="s">
        <v>57</v>
      </c>
      <c r="N90" s="16"/>
      <c r="O90" s="14"/>
      <c r="P90" s="17" t="s">
        <v>211</v>
      </c>
      <c r="Q90" s="18"/>
      <c r="R90" s="18">
        <v>2.1000000647E10</v>
      </c>
      <c r="S90" s="29" t="s">
        <v>490</v>
      </c>
      <c r="T90" s="33" t="s">
        <v>491</v>
      </c>
      <c r="U90" s="13">
        <f t="shared" si="1"/>
        <v>1</v>
      </c>
      <c r="V90" s="22" t="s">
        <v>122</v>
      </c>
      <c r="W90" s="23" t="s">
        <v>62</v>
      </c>
      <c r="X90" s="14">
        <f t="shared" si="2"/>
        <v>21000000647</v>
      </c>
      <c r="Y90" s="24" t="s">
        <v>63</v>
      </c>
      <c r="Z90" s="25" t="s">
        <v>64</v>
      </c>
      <c r="AA90" s="40">
        <v>249.93</v>
      </c>
      <c r="AB90" s="27">
        <f t="shared" si="3"/>
        <v>45912</v>
      </c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>
        <v>1.0</v>
      </c>
      <c r="AY90" s="14"/>
      <c r="AZ90" s="14"/>
      <c r="BA90" s="14"/>
      <c r="BB90" s="14"/>
      <c r="BC90" s="14"/>
      <c r="BD90" s="14"/>
      <c r="BE90" s="14"/>
    </row>
    <row r="91">
      <c r="A91" s="13" t="s">
        <v>33</v>
      </c>
      <c r="B91" s="1" t="s">
        <v>492</v>
      </c>
      <c r="C91" s="13" t="s">
        <v>493</v>
      </c>
      <c r="D91" s="14"/>
      <c r="E91" s="14"/>
      <c r="F91" s="14"/>
      <c r="G91" s="14">
        <v>1.0</v>
      </c>
      <c r="H91" s="15">
        <v>1.0</v>
      </c>
      <c r="I91" s="14">
        <v>421.0</v>
      </c>
      <c r="J91" s="14">
        <v>421.0</v>
      </c>
      <c r="K91" s="13"/>
      <c r="L91" s="16" t="s">
        <v>57</v>
      </c>
      <c r="M91" s="16" t="s">
        <v>57</v>
      </c>
      <c r="N91" s="16"/>
      <c r="O91" s="14"/>
      <c r="P91" s="17" t="s">
        <v>211</v>
      </c>
      <c r="Q91" s="18"/>
      <c r="R91" s="19">
        <v>2.100000048E10</v>
      </c>
      <c r="S91" s="49" t="s">
        <v>494</v>
      </c>
      <c r="T91" s="39" t="s">
        <v>495</v>
      </c>
      <c r="U91" s="13">
        <f t="shared" si="1"/>
        <v>1</v>
      </c>
      <c r="V91" s="22" t="s">
        <v>122</v>
      </c>
      <c r="W91" s="23" t="s">
        <v>62</v>
      </c>
      <c r="X91" s="14">
        <f t="shared" si="2"/>
        <v>21000000480</v>
      </c>
      <c r="Y91" s="24" t="s">
        <v>63</v>
      </c>
      <c r="Z91" s="25" t="s">
        <v>64</v>
      </c>
      <c r="AA91" s="40">
        <v>387.95</v>
      </c>
      <c r="AB91" s="27">
        <f t="shared" si="3"/>
        <v>45912</v>
      </c>
      <c r="AC91" s="14"/>
      <c r="AD91" s="14"/>
      <c r="AE91" s="14"/>
      <c r="AF91" s="14"/>
      <c r="AG91" s="14"/>
      <c r="AH91" s="14"/>
      <c r="AI91" s="14"/>
      <c r="AJ91" s="14"/>
      <c r="AK91" s="14">
        <v>1.0</v>
      </c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>
      <c r="A92" s="13" t="s">
        <v>33</v>
      </c>
      <c r="B92" s="1" t="s">
        <v>496</v>
      </c>
      <c r="C92" s="13" t="s">
        <v>497</v>
      </c>
      <c r="D92" s="14"/>
      <c r="E92" s="14"/>
      <c r="F92" s="14"/>
      <c r="G92" s="14">
        <v>8.0</v>
      </c>
      <c r="H92" s="15">
        <v>8.0</v>
      </c>
      <c r="I92" s="14">
        <v>632.43</v>
      </c>
      <c r="J92" s="14">
        <v>5059.44</v>
      </c>
      <c r="K92" s="13"/>
      <c r="L92" s="16" t="s">
        <v>57</v>
      </c>
      <c r="M92" s="16" t="s">
        <v>57</v>
      </c>
      <c r="N92" s="16"/>
      <c r="O92" s="14"/>
      <c r="P92" s="17" t="s">
        <v>211</v>
      </c>
      <c r="Q92" s="18"/>
      <c r="R92" s="19">
        <v>2.1000000648E10</v>
      </c>
      <c r="S92" s="38" t="s">
        <v>498</v>
      </c>
      <c r="T92" s="39" t="s">
        <v>499</v>
      </c>
      <c r="U92" s="13">
        <f t="shared" si="1"/>
        <v>14</v>
      </c>
      <c r="V92" s="22" t="s">
        <v>122</v>
      </c>
      <c r="W92" s="23" t="s">
        <v>62</v>
      </c>
      <c r="X92" s="14">
        <f t="shared" si="2"/>
        <v>21000000648</v>
      </c>
      <c r="Y92" s="24" t="s">
        <v>63</v>
      </c>
      <c r="Z92" s="25" t="s">
        <v>64</v>
      </c>
      <c r="AA92" s="40">
        <v>507.28</v>
      </c>
      <c r="AB92" s="27">
        <f t="shared" si="3"/>
        <v>45912</v>
      </c>
      <c r="AC92" s="14"/>
      <c r="AD92" s="14"/>
      <c r="AE92" s="14"/>
      <c r="AF92" s="14"/>
      <c r="AG92" s="14"/>
      <c r="AH92" s="14"/>
      <c r="AI92" s="14"/>
      <c r="AJ92" s="14"/>
      <c r="AK92" s="14">
        <f>8+4+2</f>
        <v>14</v>
      </c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>
      <c r="A93" s="13" t="s">
        <v>33</v>
      </c>
      <c r="B93" s="1" t="s">
        <v>500</v>
      </c>
      <c r="C93" s="13" t="s">
        <v>501</v>
      </c>
      <c r="D93" s="14"/>
      <c r="E93" s="14"/>
      <c r="F93" s="14"/>
      <c r="G93" s="14">
        <v>1.0</v>
      </c>
      <c r="H93" s="15">
        <v>1.0</v>
      </c>
      <c r="I93" s="14">
        <v>266.5</v>
      </c>
      <c r="J93" s="14">
        <v>266.5</v>
      </c>
      <c r="K93" s="32" t="s">
        <v>502</v>
      </c>
      <c r="L93" s="16" t="s">
        <v>57</v>
      </c>
      <c r="M93" s="16" t="s">
        <v>57</v>
      </c>
      <c r="N93" s="16"/>
      <c r="O93" s="14"/>
      <c r="P93" s="17" t="s">
        <v>119</v>
      </c>
      <c r="Q93" s="18"/>
      <c r="R93" s="19">
        <v>2.100000055E10</v>
      </c>
      <c r="S93" s="49" t="s">
        <v>503</v>
      </c>
      <c r="T93" s="39" t="s">
        <v>504</v>
      </c>
      <c r="U93" s="13">
        <f t="shared" si="1"/>
        <v>100</v>
      </c>
      <c r="V93" s="22" t="s">
        <v>122</v>
      </c>
      <c r="W93" s="23" t="s">
        <v>62</v>
      </c>
      <c r="X93" s="14">
        <f t="shared" si="2"/>
        <v>21000000550</v>
      </c>
      <c r="Y93" s="24" t="s">
        <v>63</v>
      </c>
      <c r="Z93" s="25" t="s">
        <v>64</v>
      </c>
      <c r="AA93" s="40">
        <v>111.48</v>
      </c>
      <c r="AB93" s="27">
        <f t="shared" si="3"/>
        <v>45912</v>
      </c>
      <c r="AC93" s="14"/>
      <c r="AD93" s="14"/>
      <c r="AE93" s="14"/>
      <c r="AF93" s="14"/>
      <c r="AG93" s="14"/>
      <c r="AH93" s="14"/>
      <c r="AI93" s="14"/>
      <c r="AJ93" s="14"/>
      <c r="AK93" s="28">
        <v>100.0</v>
      </c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>
      <c r="A94" s="13" t="s">
        <v>33</v>
      </c>
      <c r="B94" s="1" t="s">
        <v>505</v>
      </c>
      <c r="C94" s="13" t="s">
        <v>506</v>
      </c>
      <c r="D94" s="14"/>
      <c r="E94" s="14"/>
      <c r="F94" s="14"/>
      <c r="G94" s="14">
        <v>3.0</v>
      </c>
      <c r="H94" s="15">
        <v>3.0</v>
      </c>
      <c r="I94" s="14">
        <v>0.19</v>
      </c>
      <c r="J94" s="14">
        <v>0.5700000000000001</v>
      </c>
      <c r="K94" s="13" t="s">
        <v>507</v>
      </c>
      <c r="L94" s="16" t="s">
        <v>57</v>
      </c>
      <c r="M94" s="16" t="s">
        <v>79</v>
      </c>
      <c r="N94" s="16"/>
      <c r="O94" s="14"/>
      <c r="P94" s="17" t="s">
        <v>58</v>
      </c>
      <c r="Q94" s="32" t="s">
        <v>151</v>
      </c>
      <c r="R94" s="41">
        <v>2.100000031E10</v>
      </c>
      <c r="S94" s="42" t="s">
        <v>508</v>
      </c>
      <c r="T94" s="36" t="s">
        <v>509</v>
      </c>
      <c r="U94" s="13">
        <f t="shared" si="1"/>
        <v>2</v>
      </c>
      <c r="V94" s="37" t="s">
        <v>122</v>
      </c>
      <c r="W94" s="23" t="s">
        <v>62</v>
      </c>
      <c r="X94" s="14">
        <f t="shared" si="2"/>
        <v>21000000310</v>
      </c>
      <c r="Y94" s="24" t="s">
        <v>63</v>
      </c>
      <c r="Z94" s="25" t="s">
        <v>64</v>
      </c>
      <c r="AA94" s="40">
        <v>94.48</v>
      </c>
      <c r="AB94" s="27">
        <f t="shared" si="3"/>
        <v>45912</v>
      </c>
      <c r="AC94" s="14"/>
      <c r="AD94" s="14"/>
      <c r="AE94" s="14"/>
      <c r="AF94" s="14"/>
      <c r="AG94" s="14"/>
      <c r="AH94" s="14"/>
      <c r="AI94" s="14"/>
      <c r="AJ94" s="14"/>
      <c r="AK94" s="28">
        <v>2.0</v>
      </c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>
      <c r="A95" s="13" t="s">
        <v>45</v>
      </c>
      <c r="B95" s="72" t="s">
        <v>510</v>
      </c>
      <c r="C95" s="13">
        <v>375316.0</v>
      </c>
      <c r="D95" s="14"/>
      <c r="E95" s="14"/>
      <c r="F95" s="14"/>
      <c r="G95" s="14">
        <v>1.0</v>
      </c>
      <c r="H95" s="15">
        <v>1.0</v>
      </c>
      <c r="I95" s="14">
        <v>130.0</v>
      </c>
      <c r="J95" s="14">
        <v>130.0</v>
      </c>
      <c r="K95" s="32" t="s">
        <v>511</v>
      </c>
      <c r="L95" s="16" t="s">
        <v>57</v>
      </c>
      <c r="M95" s="16" t="s">
        <v>79</v>
      </c>
      <c r="N95" s="16"/>
      <c r="O95" s="14"/>
      <c r="P95" s="17" t="s">
        <v>58</v>
      </c>
      <c r="Q95" s="32" t="s">
        <v>151</v>
      </c>
      <c r="R95" s="41">
        <v>2.1000000235E10</v>
      </c>
      <c r="S95" s="42" t="s">
        <v>512</v>
      </c>
      <c r="T95" s="36" t="s">
        <v>513</v>
      </c>
      <c r="U95" s="13">
        <f t="shared" si="1"/>
        <v>1500</v>
      </c>
      <c r="V95" s="22" t="s">
        <v>61</v>
      </c>
      <c r="W95" s="23" t="s">
        <v>62</v>
      </c>
      <c r="X95" s="14">
        <f t="shared" si="2"/>
        <v>21000000235</v>
      </c>
      <c r="Y95" s="24" t="s">
        <v>63</v>
      </c>
      <c r="Z95" s="25" t="s">
        <v>64</v>
      </c>
      <c r="AA95" s="40">
        <v>0.09</v>
      </c>
      <c r="AB95" s="27">
        <f t="shared" si="3"/>
        <v>45912</v>
      </c>
      <c r="AC95" s="14"/>
      <c r="AD95" s="14"/>
      <c r="AE95" s="14"/>
      <c r="AF95" s="14"/>
      <c r="AG95" s="14"/>
      <c r="AH95" s="14"/>
      <c r="AI95" s="14"/>
      <c r="AJ95" s="14"/>
      <c r="AK95" s="28">
        <v>1000.0</v>
      </c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28">
        <v>500.0</v>
      </c>
      <c r="AX95" s="14"/>
      <c r="AY95" s="14"/>
      <c r="AZ95" s="14"/>
      <c r="BA95" s="14"/>
      <c r="BB95" s="14"/>
      <c r="BC95" s="14"/>
      <c r="BD95" s="14"/>
      <c r="BE95" s="14"/>
    </row>
    <row r="96">
      <c r="A96" s="13" t="s">
        <v>45</v>
      </c>
      <c r="B96" s="1" t="s">
        <v>514</v>
      </c>
      <c r="C96" s="13" t="s">
        <v>515</v>
      </c>
      <c r="D96" s="14"/>
      <c r="E96" s="14"/>
      <c r="F96" s="14"/>
      <c r="G96" s="14">
        <v>250.0</v>
      </c>
      <c r="H96" s="15">
        <v>250.0</v>
      </c>
      <c r="I96" s="14">
        <v>0.12</v>
      </c>
      <c r="J96" s="14">
        <v>30.0</v>
      </c>
      <c r="K96" s="32" t="s">
        <v>516</v>
      </c>
      <c r="L96" s="16" t="s">
        <v>57</v>
      </c>
      <c r="M96" s="16" t="s">
        <v>57</v>
      </c>
      <c r="N96" s="16"/>
      <c r="O96" s="24" t="s">
        <v>517</v>
      </c>
      <c r="P96" s="17" t="s">
        <v>58</v>
      </c>
      <c r="Q96" s="18"/>
      <c r="R96" s="19">
        <v>2.1000000239E10</v>
      </c>
      <c r="S96" s="43" t="s">
        <v>518</v>
      </c>
      <c r="T96" s="63" t="s">
        <v>519</v>
      </c>
      <c r="U96" s="13">
        <f t="shared" si="1"/>
        <v>6</v>
      </c>
      <c r="V96" s="37" t="s">
        <v>122</v>
      </c>
      <c r="W96" s="23" t="s">
        <v>62</v>
      </c>
      <c r="X96" s="14">
        <f t="shared" si="2"/>
        <v>21000000239</v>
      </c>
      <c r="Y96" s="24" t="s">
        <v>63</v>
      </c>
      <c r="Z96" s="25" t="s">
        <v>64</v>
      </c>
      <c r="AA96" s="40">
        <v>35.77</v>
      </c>
      <c r="AB96" s="27">
        <f t="shared" si="3"/>
        <v>45912</v>
      </c>
      <c r="AC96" s="14"/>
      <c r="AD96" s="14"/>
      <c r="AE96" s="14"/>
      <c r="AF96" s="14"/>
      <c r="AG96" s="14"/>
      <c r="AH96" s="14"/>
      <c r="AI96" s="14"/>
      <c r="AJ96" s="14"/>
      <c r="AK96" s="28">
        <v>5.0</v>
      </c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28">
        <v>1.0</v>
      </c>
      <c r="AX96" s="14"/>
      <c r="AY96" s="14"/>
      <c r="AZ96" s="14"/>
      <c r="BA96" s="14"/>
      <c r="BB96" s="14"/>
      <c r="BC96" s="14"/>
      <c r="BD96" s="14"/>
      <c r="BE96" s="14"/>
    </row>
    <row r="97">
      <c r="A97" s="13" t="s">
        <v>45</v>
      </c>
      <c r="B97" s="1" t="s">
        <v>520</v>
      </c>
      <c r="C97" s="13" t="s">
        <v>521</v>
      </c>
      <c r="D97" s="14"/>
      <c r="E97" s="14"/>
      <c r="F97" s="14"/>
      <c r="G97" s="14">
        <v>1.0</v>
      </c>
      <c r="H97" s="15">
        <v>1.0</v>
      </c>
      <c r="I97" s="14">
        <v>266.55</v>
      </c>
      <c r="J97" s="14">
        <v>266.55</v>
      </c>
      <c r="K97" s="71" t="s">
        <v>522</v>
      </c>
      <c r="L97" s="16" t="s">
        <v>57</v>
      </c>
      <c r="M97" s="16" t="s">
        <v>57</v>
      </c>
      <c r="N97" s="16"/>
      <c r="O97" s="24" t="s">
        <v>517</v>
      </c>
      <c r="P97" s="17" t="s">
        <v>58</v>
      </c>
      <c r="Q97" s="18"/>
      <c r="R97" s="18">
        <v>2.1000000569E10</v>
      </c>
      <c r="S97" s="73" t="s">
        <v>523</v>
      </c>
      <c r="T97" s="33" t="s">
        <v>524</v>
      </c>
      <c r="U97" s="13">
        <f t="shared" si="1"/>
        <v>1</v>
      </c>
      <c r="V97" s="37" t="s">
        <v>122</v>
      </c>
      <c r="W97" s="23" t="s">
        <v>62</v>
      </c>
      <c r="X97" s="14">
        <f t="shared" si="2"/>
        <v>21000000569</v>
      </c>
      <c r="Y97" s="24" t="s">
        <v>63</v>
      </c>
      <c r="Z97" s="25" t="s">
        <v>64</v>
      </c>
      <c r="AA97" s="40">
        <v>64.74</v>
      </c>
      <c r="AB97" s="27">
        <f t="shared" si="3"/>
        <v>45912</v>
      </c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28">
        <v>1.0</v>
      </c>
      <c r="AX97" s="14"/>
      <c r="AY97" s="14"/>
      <c r="AZ97" s="14"/>
      <c r="BA97" s="14"/>
      <c r="BB97" s="14"/>
      <c r="BC97" s="14"/>
      <c r="BD97" s="14"/>
      <c r="BE97" s="14"/>
    </row>
    <row r="98">
      <c r="A98" s="13" t="s">
        <v>45</v>
      </c>
      <c r="B98" s="1" t="s">
        <v>525</v>
      </c>
      <c r="C98" s="13" t="s">
        <v>526</v>
      </c>
      <c r="D98" s="14"/>
      <c r="E98" s="14"/>
      <c r="F98" s="14"/>
      <c r="G98" s="14">
        <v>1.0</v>
      </c>
      <c r="H98" s="15">
        <v>1.0</v>
      </c>
      <c r="I98" s="14">
        <v>177.99</v>
      </c>
      <c r="J98" s="14">
        <v>177.99</v>
      </c>
      <c r="K98" s="32" t="s">
        <v>527</v>
      </c>
      <c r="L98" s="16" t="s">
        <v>57</v>
      </c>
      <c r="M98" s="16" t="s">
        <v>57</v>
      </c>
      <c r="N98" s="16"/>
      <c r="O98" s="14"/>
      <c r="P98" s="17" t="s">
        <v>58</v>
      </c>
      <c r="Q98" s="18"/>
      <c r="R98" s="18">
        <v>2.1000000244E10</v>
      </c>
      <c r="S98" s="29" t="s">
        <v>528</v>
      </c>
      <c r="T98" s="33" t="s">
        <v>529</v>
      </c>
      <c r="U98" s="13">
        <f t="shared" si="1"/>
        <v>2</v>
      </c>
      <c r="V98" s="22" t="s">
        <v>122</v>
      </c>
      <c r="W98" s="23" t="s">
        <v>62</v>
      </c>
      <c r="X98" s="14">
        <f t="shared" si="2"/>
        <v>21000000244</v>
      </c>
      <c r="Y98" s="24" t="s">
        <v>63</v>
      </c>
      <c r="Z98" s="25" t="s">
        <v>64</v>
      </c>
      <c r="AA98" s="40">
        <v>1.23</v>
      </c>
      <c r="AB98" s="27">
        <f t="shared" si="3"/>
        <v>45912</v>
      </c>
      <c r="AC98" s="14"/>
      <c r="AD98" s="14"/>
      <c r="AE98" s="14"/>
      <c r="AF98" s="14"/>
      <c r="AG98" s="14"/>
      <c r="AH98" s="14"/>
      <c r="AI98" s="14"/>
      <c r="AJ98" s="14"/>
      <c r="AK98" s="28">
        <v>1.0</v>
      </c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>
        <v>1.0</v>
      </c>
      <c r="AX98" s="14"/>
      <c r="AY98" s="14"/>
      <c r="AZ98" s="14"/>
      <c r="BA98" s="14"/>
      <c r="BB98" s="14"/>
      <c r="BC98" s="14"/>
      <c r="BD98" s="14"/>
      <c r="BE98" s="14"/>
    </row>
    <row r="99">
      <c r="A99" s="13" t="s">
        <v>33</v>
      </c>
      <c r="B99" s="1" t="s">
        <v>530</v>
      </c>
      <c r="C99" s="13" t="s">
        <v>531</v>
      </c>
      <c r="D99" s="14"/>
      <c r="E99" s="14"/>
      <c r="F99" s="14"/>
      <c r="G99" s="14">
        <v>25.0</v>
      </c>
      <c r="H99" s="15">
        <v>25.0</v>
      </c>
      <c r="I99" s="14">
        <v>60.0</v>
      </c>
      <c r="J99" s="14">
        <v>1500.0</v>
      </c>
      <c r="K99" s="13" t="s">
        <v>532</v>
      </c>
      <c r="L99" s="16" t="s">
        <v>57</v>
      </c>
      <c r="M99" s="16" t="s">
        <v>57</v>
      </c>
      <c r="N99" s="16"/>
      <c r="O99" s="14"/>
      <c r="P99" s="17" t="s">
        <v>58</v>
      </c>
      <c r="Q99" s="18"/>
      <c r="R99" s="18">
        <v>2.1000000245E10</v>
      </c>
      <c r="S99" s="29" t="s">
        <v>533</v>
      </c>
      <c r="T99" s="33" t="s">
        <v>534</v>
      </c>
      <c r="U99" s="13">
        <f t="shared" si="1"/>
        <v>6500</v>
      </c>
      <c r="V99" s="22" t="s">
        <v>61</v>
      </c>
      <c r="W99" s="23" t="s">
        <v>62</v>
      </c>
      <c r="X99" s="14">
        <f t="shared" si="2"/>
        <v>21000000245</v>
      </c>
      <c r="Y99" s="24" t="s">
        <v>63</v>
      </c>
      <c r="Z99" s="25" t="s">
        <v>64</v>
      </c>
      <c r="AA99" s="40">
        <v>0.09</v>
      </c>
      <c r="AB99" s="27">
        <f t="shared" si="3"/>
        <v>45912</v>
      </c>
      <c r="AC99" s="14"/>
      <c r="AD99" s="14"/>
      <c r="AE99" s="14"/>
      <c r="AF99" s="14"/>
      <c r="AG99" s="14"/>
      <c r="AH99" s="14"/>
      <c r="AI99" s="14"/>
      <c r="AJ99" s="14"/>
      <c r="AK99" s="28">
        <v>6250.0</v>
      </c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28">
        <v>250.0</v>
      </c>
      <c r="AX99" s="14"/>
      <c r="AY99" s="14"/>
      <c r="AZ99" s="14"/>
      <c r="BA99" s="14"/>
      <c r="BB99" s="14"/>
      <c r="BC99" s="14"/>
      <c r="BD99" s="14"/>
      <c r="BE99" s="14"/>
    </row>
    <row r="100">
      <c r="A100" s="13" t="s">
        <v>33</v>
      </c>
      <c r="B100" s="1" t="s">
        <v>535</v>
      </c>
      <c r="C100" s="13" t="s">
        <v>536</v>
      </c>
      <c r="D100" s="14"/>
      <c r="E100" s="14"/>
      <c r="F100" s="14"/>
      <c r="G100" s="14">
        <v>3010.0</v>
      </c>
      <c r="H100" s="15">
        <v>3010.0</v>
      </c>
      <c r="I100" s="14">
        <v>450.0</v>
      </c>
      <c r="J100" s="14">
        <v>1354500.0</v>
      </c>
      <c r="K100" s="13" t="s">
        <v>537</v>
      </c>
      <c r="L100" s="16" t="s">
        <v>57</v>
      </c>
      <c r="M100" s="16" t="s">
        <v>57</v>
      </c>
      <c r="N100" s="16"/>
      <c r="O100" s="14"/>
      <c r="P100" s="17" t="s">
        <v>58</v>
      </c>
      <c r="Q100" s="18"/>
      <c r="R100" s="19">
        <v>2.1000000172E10</v>
      </c>
      <c r="S100" s="20" t="s">
        <v>538</v>
      </c>
      <c r="T100" s="39" t="s">
        <v>539</v>
      </c>
      <c r="U100" s="13">
        <f t="shared" si="1"/>
        <v>3000</v>
      </c>
      <c r="V100" s="22" t="s">
        <v>61</v>
      </c>
      <c r="W100" s="23" t="s">
        <v>62</v>
      </c>
      <c r="X100" s="14">
        <f t="shared" si="2"/>
        <v>21000000172</v>
      </c>
      <c r="Y100" s="24" t="s">
        <v>63</v>
      </c>
      <c r="Z100" s="25" t="s">
        <v>64</v>
      </c>
      <c r="AA100" s="40">
        <v>0.25</v>
      </c>
      <c r="AB100" s="27">
        <f t="shared" si="3"/>
        <v>45912</v>
      </c>
      <c r="AC100" s="14"/>
      <c r="AD100" s="14"/>
      <c r="AE100" s="14"/>
      <c r="AF100" s="14"/>
      <c r="AG100" s="14"/>
      <c r="AH100" s="14"/>
      <c r="AI100" s="14"/>
      <c r="AJ100" s="14"/>
      <c r="AK100" s="28">
        <v>3000.0</v>
      </c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>
      <c r="A101" s="13" t="s">
        <v>45</v>
      </c>
      <c r="B101" s="1" t="s">
        <v>540</v>
      </c>
      <c r="C101" s="13" t="s">
        <v>541</v>
      </c>
      <c r="D101" s="14"/>
      <c r="E101" s="14"/>
      <c r="F101" s="14"/>
      <c r="G101" s="14">
        <v>1.0</v>
      </c>
      <c r="H101" s="15">
        <v>1.0</v>
      </c>
      <c r="I101" s="14">
        <v>21.0</v>
      </c>
      <c r="J101" s="14">
        <v>21.0</v>
      </c>
      <c r="K101" s="13" t="s">
        <v>542</v>
      </c>
      <c r="L101" s="16" t="s">
        <v>57</v>
      </c>
      <c r="M101" s="16" t="s">
        <v>57</v>
      </c>
      <c r="N101" s="16"/>
      <c r="O101" s="14"/>
      <c r="P101" s="17" t="s">
        <v>58</v>
      </c>
      <c r="Q101" s="18"/>
      <c r="R101" s="19">
        <v>2.1000000568E10</v>
      </c>
      <c r="S101" s="38" t="s">
        <v>543</v>
      </c>
      <c r="T101" s="39" t="s">
        <v>544</v>
      </c>
      <c r="U101" s="13">
        <f t="shared" si="1"/>
        <v>4500</v>
      </c>
      <c r="V101" s="22" t="s">
        <v>61</v>
      </c>
      <c r="W101" s="23" t="s">
        <v>62</v>
      </c>
      <c r="X101" s="14">
        <f t="shared" si="2"/>
        <v>21000000568</v>
      </c>
      <c r="Y101" s="24" t="s">
        <v>63</v>
      </c>
      <c r="Z101" s="25" t="s">
        <v>64</v>
      </c>
      <c r="AA101" s="40">
        <v>1.31</v>
      </c>
      <c r="AB101" s="27">
        <f t="shared" si="3"/>
        <v>45912</v>
      </c>
      <c r="AC101" s="14"/>
      <c r="AD101" s="14"/>
      <c r="AE101" s="14"/>
      <c r="AF101" s="14"/>
      <c r="AG101" s="14"/>
      <c r="AH101" s="14"/>
      <c r="AI101" s="14"/>
      <c r="AJ101" s="14"/>
      <c r="AK101" s="28">
        <v>4000.0</v>
      </c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28">
        <v>500.0</v>
      </c>
      <c r="AX101" s="14"/>
      <c r="AY101" s="14"/>
      <c r="AZ101" s="14"/>
      <c r="BA101" s="14"/>
      <c r="BB101" s="14"/>
      <c r="BC101" s="14"/>
      <c r="BD101" s="14"/>
      <c r="BE101" s="14"/>
    </row>
    <row r="102">
      <c r="A102" s="13" t="s">
        <v>37</v>
      </c>
      <c r="B102" s="1" t="s">
        <v>545</v>
      </c>
      <c r="C102" s="13" t="s">
        <v>546</v>
      </c>
      <c r="D102" s="14"/>
      <c r="E102" s="14"/>
      <c r="F102" s="14"/>
      <c r="G102" s="14">
        <v>1.0</v>
      </c>
      <c r="H102" s="15">
        <v>1.0</v>
      </c>
      <c r="I102" s="14">
        <v>38.57</v>
      </c>
      <c r="J102" s="14">
        <v>38.57</v>
      </c>
      <c r="K102" s="13" t="s">
        <v>547</v>
      </c>
      <c r="L102" s="16" t="s">
        <v>57</v>
      </c>
      <c r="M102" s="16" t="s">
        <v>57</v>
      </c>
      <c r="N102" s="16"/>
      <c r="O102" s="14"/>
      <c r="P102" s="17" t="s">
        <v>58</v>
      </c>
      <c r="Q102" s="18"/>
      <c r="R102" s="19">
        <v>2.1000000166E10</v>
      </c>
      <c r="S102" s="38" t="s">
        <v>548</v>
      </c>
      <c r="T102" s="39" t="s">
        <v>549</v>
      </c>
      <c r="U102" s="13">
        <f t="shared" si="1"/>
        <v>11000</v>
      </c>
      <c r="V102" s="22" t="s">
        <v>61</v>
      </c>
      <c r="W102" s="23" t="s">
        <v>62</v>
      </c>
      <c r="X102" s="14">
        <f t="shared" si="2"/>
        <v>21000000166</v>
      </c>
      <c r="Y102" s="24" t="s">
        <v>63</v>
      </c>
      <c r="Z102" s="25" t="s">
        <v>64</v>
      </c>
      <c r="AA102" s="40">
        <v>0.18</v>
      </c>
      <c r="AB102" s="27">
        <f t="shared" si="3"/>
        <v>45912</v>
      </c>
      <c r="AC102" s="14"/>
      <c r="AD102" s="14"/>
      <c r="AE102" s="14"/>
      <c r="AF102" s="14"/>
      <c r="AG102" s="14"/>
      <c r="AH102" s="14"/>
      <c r="AI102" s="14"/>
      <c r="AJ102" s="14"/>
      <c r="AK102" s="28">
        <v>7000.0</v>
      </c>
      <c r="AL102" s="14"/>
      <c r="AM102" s="14"/>
      <c r="AN102" s="14"/>
      <c r="AO102" s="28">
        <v>2000.0</v>
      </c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28">
        <v>2000.0</v>
      </c>
    </row>
    <row r="103">
      <c r="A103" s="13" t="s">
        <v>45</v>
      </c>
      <c r="B103" s="1" t="s">
        <v>550</v>
      </c>
      <c r="C103" s="13" t="s">
        <v>551</v>
      </c>
      <c r="D103" s="14"/>
      <c r="E103" s="14"/>
      <c r="F103" s="14"/>
      <c r="G103" s="14">
        <v>1.0</v>
      </c>
      <c r="H103" s="15">
        <v>1.0</v>
      </c>
      <c r="I103" s="14">
        <v>171.42</v>
      </c>
      <c r="J103" s="14">
        <v>171.42</v>
      </c>
      <c r="K103" s="13" t="s">
        <v>552</v>
      </c>
      <c r="L103" s="16" t="s">
        <v>57</v>
      </c>
      <c r="M103" s="16" t="s">
        <v>79</v>
      </c>
      <c r="N103" s="16"/>
      <c r="O103" s="14"/>
      <c r="P103" s="17" t="s">
        <v>58</v>
      </c>
      <c r="Q103" s="32" t="s">
        <v>151</v>
      </c>
      <c r="R103" s="41">
        <v>2.1000000711E10</v>
      </c>
      <c r="S103" s="42" t="s">
        <v>553</v>
      </c>
      <c r="T103" s="36" t="s">
        <v>554</v>
      </c>
      <c r="U103" s="13">
        <f t="shared" si="1"/>
        <v>250</v>
      </c>
      <c r="V103" s="22" t="s">
        <v>61</v>
      </c>
      <c r="W103" s="23" t="s">
        <v>62</v>
      </c>
      <c r="X103" s="14">
        <f t="shared" si="2"/>
        <v>21000000711</v>
      </c>
      <c r="Y103" s="24" t="s">
        <v>63</v>
      </c>
      <c r="Z103" s="25" t="s">
        <v>64</v>
      </c>
      <c r="AA103" s="26">
        <v>0.16</v>
      </c>
      <c r="AB103" s="27">
        <f t="shared" si="3"/>
        <v>45912</v>
      </c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28">
        <v>250.0</v>
      </c>
      <c r="AX103" s="14"/>
      <c r="AY103" s="14"/>
      <c r="AZ103" s="14"/>
      <c r="BA103" s="14"/>
      <c r="BB103" s="14"/>
      <c r="BC103" s="14"/>
      <c r="BD103" s="14"/>
      <c r="BE103" s="14"/>
    </row>
    <row r="104">
      <c r="A104" s="13" t="s">
        <v>45</v>
      </c>
      <c r="B104" s="1" t="s">
        <v>555</v>
      </c>
      <c r="C104" s="13" t="s">
        <v>556</v>
      </c>
      <c r="D104" s="14"/>
      <c r="E104" s="14"/>
      <c r="F104" s="14"/>
      <c r="G104" s="14">
        <v>1000.0</v>
      </c>
      <c r="H104" s="15">
        <v>1000.0</v>
      </c>
      <c r="I104" s="14">
        <v>0.4</v>
      </c>
      <c r="J104" s="14">
        <v>400.0</v>
      </c>
      <c r="K104" s="13" t="s">
        <v>557</v>
      </c>
      <c r="L104" s="16" t="s">
        <v>57</v>
      </c>
      <c r="M104" s="16" t="s">
        <v>57</v>
      </c>
      <c r="N104" s="16"/>
      <c r="O104" s="14"/>
      <c r="P104" s="17" t="s">
        <v>58</v>
      </c>
      <c r="Q104" s="18"/>
      <c r="R104" s="19">
        <v>2.1000000157E10</v>
      </c>
      <c r="S104" s="20" t="s">
        <v>558</v>
      </c>
      <c r="T104" s="39" t="s">
        <v>559</v>
      </c>
      <c r="U104" s="13">
        <f t="shared" si="1"/>
        <v>2500</v>
      </c>
      <c r="V104" s="22" t="s">
        <v>61</v>
      </c>
      <c r="W104" s="23" t="s">
        <v>62</v>
      </c>
      <c r="X104" s="14">
        <f t="shared" si="2"/>
        <v>21000000157</v>
      </c>
      <c r="Y104" s="24" t="s">
        <v>63</v>
      </c>
      <c r="Z104" s="25" t="s">
        <v>64</v>
      </c>
      <c r="AA104" s="40">
        <v>0.06</v>
      </c>
      <c r="AB104" s="27">
        <f t="shared" si="3"/>
        <v>45912</v>
      </c>
      <c r="AC104" s="14"/>
      <c r="AD104" s="14"/>
      <c r="AE104" s="14"/>
      <c r="AF104" s="14"/>
      <c r="AG104" s="14"/>
      <c r="AH104" s="14"/>
      <c r="AI104" s="14"/>
      <c r="AJ104" s="14"/>
      <c r="AK104" s="28">
        <v>1500.0</v>
      </c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>
        <v>1000.0</v>
      </c>
      <c r="AX104" s="14"/>
      <c r="AY104" s="14"/>
      <c r="AZ104" s="14"/>
      <c r="BA104" s="14"/>
      <c r="BB104" s="14"/>
      <c r="BC104" s="14"/>
      <c r="BD104" s="14"/>
      <c r="BE104" s="14"/>
    </row>
    <row r="105">
      <c r="A105" s="13" t="s">
        <v>45</v>
      </c>
      <c r="B105" s="1" t="s">
        <v>560</v>
      </c>
      <c r="C105" s="13" t="s">
        <v>561</v>
      </c>
      <c r="D105" s="14"/>
      <c r="E105" s="14"/>
      <c r="F105" s="14"/>
      <c r="G105" s="14">
        <v>500.0</v>
      </c>
      <c r="H105" s="15">
        <v>500.0</v>
      </c>
      <c r="I105" s="14">
        <v>0.18</v>
      </c>
      <c r="J105" s="14">
        <v>90.0</v>
      </c>
      <c r="K105" s="13" t="s">
        <v>562</v>
      </c>
      <c r="L105" s="16" t="s">
        <v>57</v>
      </c>
      <c r="M105" s="16" t="s">
        <v>57</v>
      </c>
      <c r="N105" s="16"/>
      <c r="O105" s="14"/>
      <c r="P105" s="17" t="s">
        <v>296</v>
      </c>
      <c r="Q105" s="18"/>
      <c r="R105" s="19">
        <v>2.1000000155E10</v>
      </c>
      <c r="S105" s="38" t="s">
        <v>563</v>
      </c>
      <c r="T105" s="39" t="s">
        <v>564</v>
      </c>
      <c r="U105" s="13">
        <f t="shared" si="1"/>
        <v>1000</v>
      </c>
      <c r="V105" s="22" t="s">
        <v>61</v>
      </c>
      <c r="W105" s="23" t="s">
        <v>62</v>
      </c>
      <c r="X105" s="14">
        <f t="shared" si="2"/>
        <v>21000000155</v>
      </c>
      <c r="Y105" s="24" t="s">
        <v>63</v>
      </c>
      <c r="Z105" s="25" t="s">
        <v>64</v>
      </c>
      <c r="AA105" s="40">
        <v>0.67</v>
      </c>
      <c r="AB105" s="27">
        <f t="shared" si="3"/>
        <v>45912</v>
      </c>
      <c r="AC105" s="14"/>
      <c r="AD105" s="14"/>
      <c r="AE105" s="14"/>
      <c r="AF105" s="14"/>
      <c r="AG105" s="14"/>
      <c r="AH105" s="14"/>
      <c r="AI105" s="14"/>
      <c r="AJ105" s="14"/>
      <c r="AK105" s="28">
        <v>500.0</v>
      </c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>
        <v>500.0</v>
      </c>
      <c r="AX105" s="14"/>
      <c r="AY105" s="14"/>
      <c r="AZ105" s="14"/>
      <c r="BA105" s="14"/>
      <c r="BB105" s="14"/>
      <c r="BC105" s="14"/>
      <c r="BD105" s="14"/>
      <c r="BE105" s="14"/>
    </row>
    <row r="106">
      <c r="A106" s="13" t="s">
        <v>42</v>
      </c>
      <c r="B106" s="1" t="s">
        <v>565</v>
      </c>
      <c r="C106" s="13" t="s">
        <v>566</v>
      </c>
      <c r="D106" s="14"/>
      <c r="E106" s="14"/>
      <c r="F106" s="14"/>
      <c r="G106" s="14">
        <v>600.0</v>
      </c>
      <c r="H106" s="15">
        <v>600.0</v>
      </c>
      <c r="I106" s="14">
        <v>7.46</v>
      </c>
      <c r="J106" s="14">
        <v>4476.0</v>
      </c>
      <c r="K106" s="13" t="s">
        <v>567</v>
      </c>
      <c r="L106" s="16" t="s">
        <v>57</v>
      </c>
      <c r="M106" s="16" t="s">
        <v>79</v>
      </c>
      <c r="N106" s="16"/>
      <c r="O106" s="14"/>
      <c r="P106" s="17" t="s">
        <v>332</v>
      </c>
      <c r="Q106" s="13"/>
      <c r="R106" s="34"/>
      <c r="S106" s="35" t="s">
        <v>568</v>
      </c>
      <c r="T106" s="36" t="s">
        <v>569</v>
      </c>
      <c r="U106" s="13">
        <f t="shared" si="1"/>
        <v>600</v>
      </c>
      <c r="V106" s="37" t="s">
        <v>61</v>
      </c>
      <c r="W106" s="65"/>
      <c r="X106" s="14" t="str">
        <f t="shared" si="2"/>
        <v/>
      </c>
      <c r="Y106" s="24" t="s">
        <v>63</v>
      </c>
      <c r="Z106" s="25" t="s">
        <v>64</v>
      </c>
      <c r="AA106" s="26"/>
      <c r="AB106" s="27">
        <f t="shared" si="3"/>
        <v>45912</v>
      </c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>
        <v>600.0</v>
      </c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>
      <c r="A107" s="13" t="s">
        <v>33</v>
      </c>
      <c r="B107" s="1" t="s">
        <v>570</v>
      </c>
      <c r="C107" s="13" t="s">
        <v>571</v>
      </c>
      <c r="D107" s="14"/>
      <c r="E107" s="14"/>
      <c r="F107" s="14"/>
      <c r="G107" s="14">
        <v>2.0</v>
      </c>
      <c r="H107" s="15">
        <v>2.0</v>
      </c>
      <c r="I107" s="14">
        <v>41.67</v>
      </c>
      <c r="J107" s="14">
        <v>83.34</v>
      </c>
      <c r="K107" s="13" t="s">
        <v>572</v>
      </c>
      <c r="L107" s="16" t="s">
        <v>57</v>
      </c>
      <c r="M107" s="16" t="s">
        <v>79</v>
      </c>
      <c r="N107" s="16"/>
      <c r="O107" s="14"/>
      <c r="P107" s="17" t="s">
        <v>58</v>
      </c>
      <c r="Q107" s="32" t="s">
        <v>151</v>
      </c>
      <c r="R107" s="32">
        <v>2.1000000026E10</v>
      </c>
      <c r="S107" s="47" t="s">
        <v>573</v>
      </c>
      <c r="T107" s="5" t="s">
        <v>574</v>
      </c>
      <c r="U107" s="13">
        <f t="shared" si="1"/>
        <v>2</v>
      </c>
      <c r="V107" s="22" t="s">
        <v>75</v>
      </c>
      <c r="W107" s="23" t="s">
        <v>62</v>
      </c>
      <c r="X107" s="14">
        <f t="shared" si="2"/>
        <v>21000000026</v>
      </c>
      <c r="Y107" s="24" t="s">
        <v>63</v>
      </c>
      <c r="Z107" s="25" t="s">
        <v>64</v>
      </c>
      <c r="AA107" s="40">
        <v>60.09</v>
      </c>
      <c r="AB107" s="27">
        <f t="shared" si="3"/>
        <v>45912</v>
      </c>
      <c r="AC107" s="14"/>
      <c r="AD107" s="14"/>
      <c r="AE107" s="14"/>
      <c r="AF107" s="14"/>
      <c r="AG107" s="14"/>
      <c r="AH107" s="14"/>
      <c r="AI107" s="14"/>
      <c r="AJ107" s="14"/>
      <c r="AK107" s="14">
        <v>2.0</v>
      </c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>
      <c r="A108" s="13" t="s">
        <v>42</v>
      </c>
      <c r="B108" s="1" t="s">
        <v>575</v>
      </c>
      <c r="C108" s="13" t="s">
        <v>576</v>
      </c>
      <c r="D108" s="14"/>
      <c r="E108" s="14"/>
      <c r="F108" s="14"/>
      <c r="G108" s="14">
        <v>1.0</v>
      </c>
      <c r="H108" s="15">
        <v>1.0</v>
      </c>
      <c r="I108" s="14">
        <v>364.62</v>
      </c>
      <c r="J108" s="14">
        <v>364.62</v>
      </c>
      <c r="K108" s="13" t="s">
        <v>577</v>
      </c>
      <c r="L108" s="16" t="s">
        <v>57</v>
      </c>
      <c r="M108" s="16" t="s">
        <v>79</v>
      </c>
      <c r="N108" s="16"/>
      <c r="O108" s="14"/>
      <c r="P108" s="17" t="s">
        <v>332</v>
      </c>
      <c r="Q108" s="13"/>
      <c r="R108" s="13"/>
      <c r="S108" s="67" t="s">
        <v>578</v>
      </c>
      <c r="T108" s="74" t="s">
        <v>579</v>
      </c>
      <c r="U108" s="13">
        <f t="shared" si="1"/>
        <v>500</v>
      </c>
      <c r="V108" s="22" t="s">
        <v>61</v>
      </c>
      <c r="W108" s="65"/>
      <c r="X108" s="14" t="str">
        <f t="shared" si="2"/>
        <v/>
      </c>
      <c r="Y108" s="24" t="s">
        <v>63</v>
      </c>
      <c r="Z108" s="25" t="s">
        <v>64</v>
      </c>
      <c r="AA108" s="66"/>
      <c r="AB108" s="27">
        <f t="shared" si="3"/>
        <v>45912</v>
      </c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28">
        <v>500.0</v>
      </c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>
      <c r="A109" s="13" t="s">
        <v>42</v>
      </c>
      <c r="B109" s="1" t="s">
        <v>580</v>
      </c>
      <c r="C109" s="32">
        <v>381375.0</v>
      </c>
      <c r="D109" s="14"/>
      <c r="E109" s="14"/>
      <c r="F109" s="14"/>
      <c r="G109" s="14">
        <v>1000.0</v>
      </c>
      <c r="H109" s="15">
        <v>1000.0</v>
      </c>
      <c r="I109" s="14">
        <v>0.16</v>
      </c>
      <c r="J109" s="14">
        <v>160.0</v>
      </c>
      <c r="K109" s="13" t="s">
        <v>581</v>
      </c>
      <c r="L109" s="16" t="s">
        <v>57</v>
      </c>
      <c r="M109" s="16" t="s">
        <v>79</v>
      </c>
      <c r="N109" s="16"/>
      <c r="O109" s="14"/>
      <c r="P109" s="17" t="s">
        <v>58</v>
      </c>
      <c r="Q109" s="32"/>
      <c r="R109" s="41">
        <v>2.1000000027E10</v>
      </c>
      <c r="S109" s="42" t="s">
        <v>582</v>
      </c>
      <c r="T109" s="36" t="s">
        <v>583</v>
      </c>
      <c r="U109" s="13">
        <f t="shared" si="1"/>
        <v>1</v>
      </c>
      <c r="V109" s="37" t="s">
        <v>584</v>
      </c>
      <c r="W109" s="23" t="s">
        <v>62</v>
      </c>
      <c r="X109" s="14">
        <f t="shared" si="2"/>
        <v>21000000027</v>
      </c>
      <c r="Y109" s="24" t="s">
        <v>63</v>
      </c>
      <c r="Z109" s="25" t="s">
        <v>64</v>
      </c>
      <c r="AA109" s="40">
        <v>81.91</v>
      </c>
      <c r="AB109" s="27">
        <f t="shared" si="3"/>
        <v>45912</v>
      </c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28">
        <v>1.0</v>
      </c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>
      <c r="A110" s="13" t="s">
        <v>42</v>
      </c>
      <c r="B110" s="31" t="s">
        <v>585</v>
      </c>
      <c r="C110" s="13" t="s">
        <v>586</v>
      </c>
      <c r="D110" s="14"/>
      <c r="E110" s="14"/>
      <c r="F110" s="14"/>
      <c r="G110" s="14">
        <v>500.0</v>
      </c>
      <c r="H110" s="15">
        <v>500.0</v>
      </c>
      <c r="I110" s="14">
        <v>0.3</v>
      </c>
      <c r="J110" s="14">
        <v>150.0</v>
      </c>
      <c r="K110" s="13" t="s">
        <v>587</v>
      </c>
      <c r="L110" s="16" t="s">
        <v>57</v>
      </c>
      <c r="M110" s="16" t="s">
        <v>79</v>
      </c>
      <c r="N110" s="16"/>
      <c r="O110" s="14"/>
      <c r="P110" s="17" t="s">
        <v>332</v>
      </c>
      <c r="Q110" s="13"/>
      <c r="R110" s="34"/>
      <c r="S110" s="35" t="s">
        <v>588</v>
      </c>
      <c r="T110" s="36" t="s">
        <v>589</v>
      </c>
      <c r="U110" s="13">
        <f t="shared" si="1"/>
        <v>500</v>
      </c>
      <c r="V110" s="37" t="s">
        <v>61</v>
      </c>
      <c r="W110" s="65"/>
      <c r="X110" s="14" t="str">
        <f t="shared" si="2"/>
        <v/>
      </c>
      <c r="Y110" s="24" t="s">
        <v>63</v>
      </c>
      <c r="Z110" s="25" t="s">
        <v>64</v>
      </c>
      <c r="AA110" s="66"/>
      <c r="AB110" s="27">
        <f t="shared" si="3"/>
        <v>45912</v>
      </c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>
        <v>500.0</v>
      </c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>
      <c r="A111" s="13" t="s">
        <v>33</v>
      </c>
      <c r="B111" s="1" t="s">
        <v>590</v>
      </c>
      <c r="C111" s="13" t="s">
        <v>591</v>
      </c>
      <c r="D111" s="14"/>
      <c r="E111" s="14"/>
      <c r="F111" s="14"/>
      <c r="G111" s="14">
        <v>8.0</v>
      </c>
      <c r="H111" s="15">
        <v>8.0</v>
      </c>
      <c r="I111" s="14">
        <v>0.08</v>
      </c>
      <c r="J111" s="14">
        <v>0.64</v>
      </c>
      <c r="K111" s="13" t="s">
        <v>592</v>
      </c>
      <c r="L111" s="16" t="s">
        <v>57</v>
      </c>
      <c r="M111" s="16" t="s">
        <v>57</v>
      </c>
      <c r="N111" s="16"/>
      <c r="O111" s="14"/>
      <c r="P111" s="17" t="s">
        <v>58</v>
      </c>
      <c r="Q111" s="18"/>
      <c r="R111" s="19">
        <v>2.1000000029E10</v>
      </c>
      <c r="S111" s="38" t="s">
        <v>593</v>
      </c>
      <c r="T111" s="55" t="s">
        <v>594</v>
      </c>
      <c r="U111" s="13">
        <f t="shared" si="1"/>
        <v>4000</v>
      </c>
      <c r="V111" s="22" t="s">
        <v>61</v>
      </c>
      <c r="W111" s="23" t="s">
        <v>62</v>
      </c>
      <c r="X111" s="14">
        <f t="shared" si="2"/>
        <v>21000000029</v>
      </c>
      <c r="Y111" s="24" t="s">
        <v>63</v>
      </c>
      <c r="Z111" s="25" t="s">
        <v>64</v>
      </c>
      <c r="AA111" s="40">
        <v>0.1</v>
      </c>
      <c r="AB111" s="27">
        <f t="shared" si="3"/>
        <v>45912</v>
      </c>
      <c r="AC111" s="14"/>
      <c r="AD111" s="14"/>
      <c r="AE111" s="14"/>
      <c r="AF111" s="14"/>
      <c r="AG111" s="14"/>
      <c r="AH111" s="14"/>
      <c r="AI111" s="14"/>
      <c r="AJ111" s="14"/>
      <c r="AK111" s="28">
        <v>4000.0</v>
      </c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>
      <c r="A112" s="13" t="s">
        <v>45</v>
      </c>
      <c r="B112" s="1" t="s">
        <v>595</v>
      </c>
      <c r="C112" s="13" t="s">
        <v>596</v>
      </c>
      <c r="D112" s="14"/>
      <c r="E112" s="14"/>
      <c r="F112" s="14"/>
      <c r="G112" s="14">
        <v>1.0</v>
      </c>
      <c r="H112" s="15">
        <v>1.0</v>
      </c>
      <c r="I112" s="14">
        <v>0.95</v>
      </c>
      <c r="J112" s="14">
        <v>0.95</v>
      </c>
      <c r="K112" s="13" t="s">
        <v>597</v>
      </c>
      <c r="L112" s="16" t="s">
        <v>57</v>
      </c>
      <c r="M112" s="16" t="s">
        <v>79</v>
      </c>
      <c r="N112" s="16"/>
      <c r="O112" s="14"/>
      <c r="P112" s="17" t="s">
        <v>58</v>
      </c>
      <c r="Q112" s="32" t="s">
        <v>151</v>
      </c>
      <c r="R112" s="41">
        <v>2.1000000712E10</v>
      </c>
      <c r="S112" s="42" t="s">
        <v>598</v>
      </c>
      <c r="T112" s="36" t="s">
        <v>599</v>
      </c>
      <c r="U112" s="13">
        <f t="shared" si="1"/>
        <v>2250</v>
      </c>
      <c r="V112" s="22" t="s">
        <v>61</v>
      </c>
      <c r="W112" s="23" t="s">
        <v>62</v>
      </c>
      <c r="X112" s="14">
        <f t="shared" si="2"/>
        <v>21000000712</v>
      </c>
      <c r="Y112" s="24" t="s">
        <v>63</v>
      </c>
      <c r="Z112" s="25" t="s">
        <v>64</v>
      </c>
      <c r="AA112" s="26">
        <v>1.82</v>
      </c>
      <c r="AB112" s="27">
        <f t="shared" si="3"/>
        <v>45912</v>
      </c>
      <c r="AC112" s="14"/>
      <c r="AD112" s="14"/>
      <c r="AE112" s="14"/>
      <c r="AF112" s="14"/>
      <c r="AG112" s="14"/>
      <c r="AH112" s="14"/>
      <c r="AI112" s="14"/>
      <c r="AJ112" s="14"/>
      <c r="AK112" s="14">
        <f>1000+1000</f>
        <v>2000</v>
      </c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28">
        <v>250.0</v>
      </c>
      <c r="AX112" s="14"/>
      <c r="AY112" s="14"/>
      <c r="AZ112" s="14"/>
      <c r="BA112" s="14"/>
      <c r="BB112" s="14"/>
      <c r="BC112" s="14"/>
      <c r="BD112" s="14"/>
      <c r="BE112" s="14"/>
    </row>
    <row r="113">
      <c r="A113" s="13" t="s">
        <v>45</v>
      </c>
      <c r="B113" s="1" t="s">
        <v>600</v>
      </c>
      <c r="C113" s="13" t="s">
        <v>601</v>
      </c>
      <c r="D113" s="14"/>
      <c r="E113" s="14"/>
      <c r="F113" s="14"/>
      <c r="G113" s="14">
        <v>2.0</v>
      </c>
      <c r="H113" s="15">
        <v>2.0</v>
      </c>
      <c r="I113" s="14">
        <v>22.5</v>
      </c>
      <c r="J113" s="14">
        <v>45.0</v>
      </c>
      <c r="K113" s="13" t="s">
        <v>602</v>
      </c>
      <c r="L113" s="16" t="s">
        <v>57</v>
      </c>
      <c r="M113" s="16" t="s">
        <v>57</v>
      </c>
      <c r="N113" s="16"/>
      <c r="O113" s="14"/>
      <c r="P113" s="17" t="s">
        <v>58</v>
      </c>
      <c r="Q113" s="18"/>
      <c r="R113" s="19">
        <v>2.1000000633E10</v>
      </c>
      <c r="S113" s="38" t="s">
        <v>603</v>
      </c>
      <c r="T113" s="39" t="s">
        <v>604</v>
      </c>
      <c r="U113" s="13">
        <f t="shared" si="1"/>
        <v>2500</v>
      </c>
      <c r="V113" s="22" t="s">
        <v>61</v>
      </c>
      <c r="W113" s="23" t="s">
        <v>62</v>
      </c>
      <c r="X113" s="14">
        <f t="shared" si="2"/>
        <v>21000000633</v>
      </c>
      <c r="Y113" s="24" t="s">
        <v>63</v>
      </c>
      <c r="Z113" s="25" t="s">
        <v>64</v>
      </c>
      <c r="AA113" s="40">
        <v>0.12</v>
      </c>
      <c r="AB113" s="27">
        <f t="shared" si="3"/>
        <v>45912</v>
      </c>
      <c r="AC113" s="14"/>
      <c r="AD113" s="14"/>
      <c r="AE113" s="14"/>
      <c r="AF113" s="14"/>
      <c r="AG113" s="14"/>
      <c r="AH113" s="14"/>
      <c r="AI113" s="14"/>
      <c r="AJ113" s="14"/>
      <c r="AK113" s="28">
        <v>1500.0</v>
      </c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28">
        <v>1000.0</v>
      </c>
      <c r="AX113" s="14"/>
      <c r="AY113" s="14"/>
      <c r="AZ113" s="14"/>
      <c r="BA113" s="14"/>
      <c r="BB113" s="14"/>
      <c r="BC113" s="14"/>
      <c r="BD113" s="14"/>
      <c r="BE113" s="14"/>
    </row>
    <row r="114">
      <c r="A114" s="13" t="s">
        <v>45</v>
      </c>
      <c r="B114" s="1" t="s">
        <v>605</v>
      </c>
      <c r="C114" s="13" t="s">
        <v>606</v>
      </c>
      <c r="D114" s="14"/>
      <c r="E114" s="14"/>
      <c r="F114" s="14"/>
      <c r="G114" s="14">
        <v>500.0</v>
      </c>
      <c r="H114" s="15">
        <v>500.0</v>
      </c>
      <c r="I114" s="14">
        <v>0.05</v>
      </c>
      <c r="J114" s="14">
        <v>25.0</v>
      </c>
      <c r="K114" s="13" t="s">
        <v>607</v>
      </c>
      <c r="L114" s="16" t="s">
        <v>57</v>
      </c>
      <c r="M114" s="16" t="s">
        <v>57</v>
      </c>
      <c r="N114" s="16"/>
      <c r="O114" s="14"/>
      <c r="P114" s="17" t="s">
        <v>58</v>
      </c>
      <c r="Q114" s="18"/>
      <c r="R114" s="19">
        <v>2.1000000031E10</v>
      </c>
      <c r="S114" s="38" t="s">
        <v>608</v>
      </c>
      <c r="T114" s="39" t="s">
        <v>609</v>
      </c>
      <c r="U114" s="13">
        <f t="shared" si="1"/>
        <v>6500</v>
      </c>
      <c r="V114" s="22" t="s">
        <v>61</v>
      </c>
      <c r="W114" s="23" t="s">
        <v>62</v>
      </c>
      <c r="X114" s="14">
        <f t="shared" si="2"/>
        <v>21000000031</v>
      </c>
      <c r="Y114" s="24" t="s">
        <v>63</v>
      </c>
      <c r="Z114" s="25" t="s">
        <v>64</v>
      </c>
      <c r="AA114" s="40">
        <v>0.06</v>
      </c>
      <c r="AB114" s="27">
        <f t="shared" si="3"/>
        <v>45912</v>
      </c>
      <c r="AC114" s="14"/>
      <c r="AD114" s="14"/>
      <c r="AE114" s="14"/>
      <c r="AF114" s="14"/>
      <c r="AG114" s="14"/>
      <c r="AH114" s="14"/>
      <c r="AI114" s="14"/>
      <c r="AJ114" s="14"/>
      <c r="AK114" s="28">
        <v>4500.0</v>
      </c>
      <c r="AL114" s="14"/>
      <c r="AM114" s="14"/>
      <c r="AN114" s="14"/>
      <c r="AO114" s="28">
        <v>1500.0</v>
      </c>
      <c r="AP114" s="14"/>
      <c r="AQ114" s="14"/>
      <c r="AR114" s="14"/>
      <c r="AS114" s="14"/>
      <c r="AT114" s="14"/>
      <c r="AU114" s="14"/>
      <c r="AV114" s="14"/>
      <c r="AW114" s="14">
        <v>500.0</v>
      </c>
      <c r="AX114" s="14"/>
      <c r="AY114" s="14"/>
      <c r="AZ114" s="14"/>
      <c r="BA114" s="14"/>
      <c r="BB114" s="14"/>
      <c r="BC114" s="14"/>
      <c r="BD114" s="14"/>
      <c r="BE114" s="14"/>
    </row>
    <row r="115">
      <c r="A115" s="13" t="s">
        <v>33</v>
      </c>
      <c r="B115" s="1" t="s">
        <v>610</v>
      </c>
      <c r="C115" s="13" t="s">
        <v>611</v>
      </c>
      <c r="D115" s="14"/>
      <c r="E115" s="14"/>
      <c r="F115" s="14"/>
      <c r="G115" s="14">
        <v>2.0</v>
      </c>
      <c r="H115" s="15">
        <v>2.0</v>
      </c>
      <c r="I115" s="14">
        <v>112.0</v>
      </c>
      <c r="J115" s="14">
        <v>224.0</v>
      </c>
      <c r="K115" s="13" t="s">
        <v>612</v>
      </c>
      <c r="L115" s="16" t="s">
        <v>57</v>
      </c>
      <c r="M115" s="16" t="s">
        <v>57</v>
      </c>
      <c r="N115" s="16"/>
      <c r="O115" s="14"/>
      <c r="P115" s="17" t="s">
        <v>58</v>
      </c>
      <c r="Q115" s="18"/>
      <c r="R115" s="19">
        <v>2.1000000032E10</v>
      </c>
      <c r="S115" s="49" t="s">
        <v>613</v>
      </c>
      <c r="T115" s="39" t="s">
        <v>614</v>
      </c>
      <c r="U115" s="13">
        <f t="shared" si="1"/>
        <v>4</v>
      </c>
      <c r="V115" s="22" t="s">
        <v>75</v>
      </c>
      <c r="W115" s="23" t="s">
        <v>62</v>
      </c>
      <c r="X115" s="14">
        <f t="shared" si="2"/>
        <v>21000000032</v>
      </c>
      <c r="Y115" s="24" t="s">
        <v>63</v>
      </c>
      <c r="Z115" s="25" t="s">
        <v>64</v>
      </c>
      <c r="AA115" s="40">
        <v>251.95</v>
      </c>
      <c r="AB115" s="27">
        <f t="shared" si="3"/>
        <v>45912</v>
      </c>
      <c r="AC115" s="14"/>
      <c r="AD115" s="14"/>
      <c r="AE115" s="14"/>
      <c r="AF115" s="14"/>
      <c r="AG115" s="14"/>
      <c r="AH115" s="14"/>
      <c r="AI115" s="14"/>
      <c r="AJ115" s="14"/>
      <c r="AK115" s="14">
        <v>2.0</v>
      </c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28">
        <v>2.0</v>
      </c>
      <c r="AX115" s="14"/>
      <c r="AY115" s="14"/>
      <c r="AZ115" s="14"/>
      <c r="BA115" s="14"/>
      <c r="BB115" s="14"/>
      <c r="BC115" s="14"/>
      <c r="BD115" s="14"/>
      <c r="BE115" s="14"/>
    </row>
    <row r="116">
      <c r="A116" s="13" t="s">
        <v>42</v>
      </c>
      <c r="B116" s="31" t="s">
        <v>615</v>
      </c>
      <c r="C116" s="13" t="s">
        <v>616</v>
      </c>
      <c r="D116" s="14"/>
      <c r="E116" s="14"/>
      <c r="F116" s="14"/>
      <c r="G116" s="14">
        <v>1000.0</v>
      </c>
      <c r="H116" s="15">
        <v>1000.0</v>
      </c>
      <c r="I116" s="14">
        <v>0.14</v>
      </c>
      <c r="J116" s="14">
        <v>140.0</v>
      </c>
      <c r="K116" s="13" t="s">
        <v>617</v>
      </c>
      <c r="L116" s="16" t="s">
        <v>57</v>
      </c>
      <c r="M116" s="16" t="s">
        <v>57</v>
      </c>
      <c r="N116" s="16"/>
      <c r="O116" s="14"/>
      <c r="P116" s="17" t="s">
        <v>58</v>
      </c>
      <c r="Q116" s="18"/>
      <c r="R116" s="18">
        <v>2.1000000033E10</v>
      </c>
      <c r="S116" s="29" t="s">
        <v>618</v>
      </c>
      <c r="T116" s="33" t="s">
        <v>619</v>
      </c>
      <c r="U116" s="13">
        <f t="shared" si="1"/>
        <v>42</v>
      </c>
      <c r="V116" s="22" t="s">
        <v>584</v>
      </c>
      <c r="W116" s="23" t="s">
        <v>62</v>
      </c>
      <c r="X116" s="14">
        <f t="shared" si="2"/>
        <v>21000000033</v>
      </c>
      <c r="Y116" s="24" t="s">
        <v>63</v>
      </c>
      <c r="Z116" s="25" t="s">
        <v>64</v>
      </c>
      <c r="AA116" s="40">
        <v>51.99</v>
      </c>
      <c r="AB116" s="27">
        <f t="shared" si="3"/>
        <v>45912</v>
      </c>
      <c r="AC116" s="28">
        <v>5.0</v>
      </c>
      <c r="AD116" s="14"/>
      <c r="AE116" s="14"/>
      <c r="AF116" s="28">
        <v>10.0</v>
      </c>
      <c r="AG116" s="14"/>
      <c r="AH116" s="14"/>
      <c r="AI116" s="14"/>
      <c r="AJ116" s="14"/>
      <c r="AK116" s="28">
        <f>1+2+1+1+13</f>
        <v>18</v>
      </c>
      <c r="AL116" s="14"/>
      <c r="AM116" s="14"/>
      <c r="AN116" s="14"/>
      <c r="AO116" s="28">
        <v>1.0</v>
      </c>
      <c r="AP116" s="14"/>
      <c r="AQ116" s="14"/>
      <c r="AR116" s="14"/>
      <c r="AS116" s="14"/>
      <c r="AT116" s="28">
        <v>1.0</v>
      </c>
      <c r="AU116" s="14"/>
      <c r="AV116" s="14"/>
      <c r="AW116" s="28">
        <v>1.0</v>
      </c>
      <c r="AX116" s="28">
        <v>1.0</v>
      </c>
      <c r="AY116" s="14"/>
      <c r="AZ116" s="14"/>
      <c r="BA116" s="14"/>
      <c r="BB116" s="14"/>
      <c r="BC116" s="14"/>
      <c r="BD116" s="14"/>
      <c r="BE116" s="28">
        <v>5.0</v>
      </c>
    </row>
    <row r="117">
      <c r="A117" s="13" t="s">
        <v>45</v>
      </c>
      <c r="B117" s="1" t="s">
        <v>620</v>
      </c>
      <c r="C117" s="13" t="s">
        <v>621</v>
      </c>
      <c r="D117" s="14"/>
      <c r="E117" s="14"/>
      <c r="F117" s="14"/>
      <c r="G117" s="14">
        <v>1.0</v>
      </c>
      <c r="H117" s="15">
        <v>1.0</v>
      </c>
      <c r="I117" s="14">
        <v>250.0</v>
      </c>
      <c r="J117" s="14">
        <v>250.0</v>
      </c>
      <c r="K117" s="13" t="s">
        <v>622</v>
      </c>
      <c r="L117" s="16" t="s">
        <v>57</v>
      </c>
      <c r="M117" s="16" t="s">
        <v>57</v>
      </c>
      <c r="N117" s="16"/>
      <c r="O117" s="14"/>
      <c r="P117" s="17" t="s">
        <v>58</v>
      </c>
      <c r="Q117" s="18"/>
      <c r="R117" s="18">
        <v>2.1000000567E10</v>
      </c>
      <c r="S117" s="29" t="s">
        <v>623</v>
      </c>
      <c r="T117" s="33" t="s">
        <v>624</v>
      </c>
      <c r="U117" s="13">
        <f t="shared" si="1"/>
        <v>2250</v>
      </c>
      <c r="V117" s="22" t="s">
        <v>61</v>
      </c>
      <c r="W117" s="23" t="s">
        <v>62</v>
      </c>
      <c r="X117" s="14">
        <f t="shared" si="2"/>
        <v>21000000567</v>
      </c>
      <c r="Y117" s="24" t="s">
        <v>63</v>
      </c>
      <c r="Z117" s="25" t="s">
        <v>64</v>
      </c>
      <c r="AA117" s="40">
        <v>0.8</v>
      </c>
      <c r="AB117" s="27">
        <f t="shared" si="3"/>
        <v>45912</v>
      </c>
      <c r="AC117" s="14"/>
      <c r="AD117" s="14"/>
      <c r="AE117" s="14"/>
      <c r="AF117" s="14"/>
      <c r="AG117" s="14"/>
      <c r="AH117" s="14"/>
      <c r="AI117" s="14"/>
      <c r="AJ117" s="14"/>
      <c r="AK117" s="28">
        <v>2000.0</v>
      </c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28">
        <v>250.0</v>
      </c>
      <c r="AX117" s="14"/>
      <c r="AY117" s="14"/>
      <c r="AZ117" s="14"/>
      <c r="BA117" s="14"/>
      <c r="BB117" s="14"/>
      <c r="BC117" s="14"/>
      <c r="BD117" s="14"/>
      <c r="BE117" s="14"/>
    </row>
    <row r="118">
      <c r="A118" s="13" t="s">
        <v>45</v>
      </c>
      <c r="B118" s="31" t="s">
        <v>625</v>
      </c>
      <c r="C118" s="13" t="s">
        <v>626</v>
      </c>
      <c r="D118" s="14"/>
      <c r="E118" s="14"/>
      <c r="F118" s="14"/>
      <c r="G118" s="14">
        <v>1.0</v>
      </c>
      <c r="H118" s="15">
        <v>1.0</v>
      </c>
      <c r="I118" s="14">
        <v>370.0</v>
      </c>
      <c r="J118" s="14">
        <v>370.0</v>
      </c>
      <c r="K118" s="13" t="s">
        <v>627</v>
      </c>
      <c r="L118" s="16" t="s">
        <v>57</v>
      </c>
      <c r="M118" s="16" t="s">
        <v>57</v>
      </c>
      <c r="N118" s="16"/>
      <c r="O118" s="14"/>
      <c r="P118" s="17" t="s">
        <v>58</v>
      </c>
      <c r="Q118" s="18"/>
      <c r="R118" s="19">
        <v>2.1000000034E10</v>
      </c>
      <c r="S118" s="38" t="s">
        <v>628</v>
      </c>
      <c r="T118" s="39" t="s">
        <v>629</v>
      </c>
      <c r="U118" s="13">
        <f t="shared" si="1"/>
        <v>1100</v>
      </c>
      <c r="V118" s="22" t="s">
        <v>61</v>
      </c>
      <c r="W118" s="23" t="s">
        <v>62</v>
      </c>
      <c r="X118" s="14">
        <f t="shared" si="2"/>
        <v>21000000034</v>
      </c>
      <c r="Y118" s="24" t="s">
        <v>63</v>
      </c>
      <c r="Z118" s="25" t="s">
        <v>64</v>
      </c>
      <c r="AA118" s="40">
        <v>0.75</v>
      </c>
      <c r="AB118" s="27">
        <f t="shared" si="3"/>
        <v>45912</v>
      </c>
      <c r="AC118" s="14"/>
      <c r="AD118" s="14"/>
      <c r="AE118" s="14"/>
      <c r="AF118" s="14"/>
      <c r="AG118" s="14"/>
      <c r="AH118" s="14"/>
      <c r="AI118" s="14"/>
      <c r="AJ118" s="14"/>
      <c r="AK118" s="28">
        <v>800.0</v>
      </c>
      <c r="AL118" s="14"/>
      <c r="AM118" s="14"/>
      <c r="AN118" s="14"/>
      <c r="AO118" s="28">
        <v>100.0</v>
      </c>
      <c r="AP118" s="14"/>
      <c r="AQ118" s="14"/>
      <c r="AR118" s="14"/>
      <c r="AS118" s="14"/>
      <c r="AT118" s="14"/>
      <c r="AU118" s="14"/>
      <c r="AV118" s="14"/>
      <c r="AW118" s="28">
        <f>100+100</f>
        <v>200</v>
      </c>
      <c r="AX118" s="14"/>
      <c r="AY118" s="14"/>
      <c r="AZ118" s="14"/>
      <c r="BA118" s="14"/>
      <c r="BB118" s="14"/>
      <c r="BC118" s="14"/>
      <c r="BD118" s="14"/>
      <c r="BE118" s="14"/>
    </row>
    <row r="119">
      <c r="A119" s="13" t="s">
        <v>33</v>
      </c>
      <c r="B119" s="1" t="s">
        <v>630</v>
      </c>
      <c r="C119" s="13" t="s">
        <v>631</v>
      </c>
      <c r="D119" s="14"/>
      <c r="E119" s="14"/>
      <c r="F119" s="14"/>
      <c r="G119" s="14">
        <v>500.0</v>
      </c>
      <c r="H119" s="15">
        <v>500.0</v>
      </c>
      <c r="I119" s="14">
        <v>39.0</v>
      </c>
      <c r="J119" s="14">
        <v>19500.0</v>
      </c>
      <c r="K119" s="13" t="s">
        <v>632</v>
      </c>
      <c r="L119" s="16" t="s">
        <v>57</v>
      </c>
      <c r="M119" s="16" t="s">
        <v>79</v>
      </c>
      <c r="N119" s="16"/>
      <c r="O119" s="14"/>
      <c r="P119" s="17" t="s">
        <v>58</v>
      </c>
      <c r="Q119" s="32" t="s">
        <v>151</v>
      </c>
      <c r="R119" s="41">
        <v>2.1000000713E10</v>
      </c>
      <c r="S119" s="42" t="s">
        <v>633</v>
      </c>
      <c r="T119" s="36" t="s">
        <v>634</v>
      </c>
      <c r="U119" s="13">
        <f t="shared" si="1"/>
        <v>800</v>
      </c>
      <c r="V119" s="22" t="s">
        <v>61</v>
      </c>
      <c r="W119" s="23" t="s">
        <v>62</v>
      </c>
      <c r="X119" s="14">
        <f t="shared" si="2"/>
        <v>21000000713</v>
      </c>
      <c r="Y119" s="24" t="s">
        <v>63</v>
      </c>
      <c r="Z119" s="25" t="s">
        <v>64</v>
      </c>
      <c r="AA119" s="26">
        <v>1.08</v>
      </c>
      <c r="AB119" s="27">
        <f t="shared" si="3"/>
        <v>45912</v>
      </c>
      <c r="AC119" s="14"/>
      <c r="AD119" s="14"/>
      <c r="AE119" s="14"/>
      <c r="AF119" s="14"/>
      <c r="AG119" s="14"/>
      <c r="AH119" s="14"/>
      <c r="AI119" s="14"/>
      <c r="AJ119" s="14"/>
      <c r="AK119" s="14">
        <f>500+200+100</f>
        <v>800</v>
      </c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>
      <c r="A120" s="13" t="s">
        <v>33</v>
      </c>
      <c r="B120" s="1" t="s">
        <v>635</v>
      </c>
      <c r="C120" s="13" t="s">
        <v>636</v>
      </c>
      <c r="D120" s="14"/>
      <c r="E120" s="14"/>
      <c r="F120" s="14"/>
      <c r="G120" s="14">
        <v>4.0</v>
      </c>
      <c r="H120" s="15">
        <v>4.0</v>
      </c>
      <c r="I120" s="14">
        <v>0.88</v>
      </c>
      <c r="J120" s="14">
        <v>3.52</v>
      </c>
      <c r="K120" s="13" t="s">
        <v>637</v>
      </c>
      <c r="L120" s="16" t="s">
        <v>57</v>
      </c>
      <c r="M120" s="16" t="s">
        <v>79</v>
      </c>
      <c r="N120" s="16"/>
      <c r="O120" s="14"/>
      <c r="P120" s="17" t="s">
        <v>58</v>
      </c>
      <c r="Q120" s="32"/>
      <c r="R120" s="32">
        <v>2.1000000035E10</v>
      </c>
      <c r="S120" s="47" t="s">
        <v>638</v>
      </c>
      <c r="T120" s="5" t="s">
        <v>639</v>
      </c>
      <c r="U120" s="13">
        <f t="shared" si="1"/>
        <v>4</v>
      </c>
      <c r="V120" s="37" t="s">
        <v>122</v>
      </c>
      <c r="W120" s="23" t="s">
        <v>62</v>
      </c>
      <c r="X120" s="14">
        <f t="shared" si="2"/>
        <v>21000000035</v>
      </c>
      <c r="Y120" s="24" t="s">
        <v>63</v>
      </c>
      <c r="Z120" s="25" t="s">
        <v>64</v>
      </c>
      <c r="AA120" s="40">
        <v>0.61</v>
      </c>
      <c r="AB120" s="27">
        <f t="shared" si="3"/>
        <v>45912</v>
      </c>
      <c r="AC120" s="14"/>
      <c r="AD120" s="14"/>
      <c r="AE120" s="14"/>
      <c r="AF120" s="14"/>
      <c r="AG120" s="14"/>
      <c r="AH120" s="14"/>
      <c r="AI120" s="14"/>
      <c r="AJ120" s="14"/>
      <c r="AK120" s="14">
        <v>4.0</v>
      </c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>
      <c r="A121" s="13" t="s">
        <v>45</v>
      </c>
      <c r="B121" s="1" t="s">
        <v>640</v>
      </c>
      <c r="C121" s="13" t="s">
        <v>641</v>
      </c>
      <c r="D121" s="14"/>
      <c r="E121" s="14"/>
      <c r="F121" s="14"/>
      <c r="G121" s="14">
        <v>250.0</v>
      </c>
      <c r="H121" s="15">
        <v>250.0</v>
      </c>
      <c r="I121" s="14">
        <v>3.14</v>
      </c>
      <c r="J121" s="14">
        <v>785.0</v>
      </c>
      <c r="K121" s="13" t="s">
        <v>642</v>
      </c>
      <c r="L121" s="16" t="s">
        <v>57</v>
      </c>
      <c r="M121" s="16" t="s">
        <v>79</v>
      </c>
      <c r="N121" s="16"/>
      <c r="O121" s="14"/>
      <c r="P121" s="17" t="s">
        <v>58</v>
      </c>
      <c r="Q121" s="13"/>
      <c r="R121" s="34"/>
      <c r="S121" s="35" t="s">
        <v>643</v>
      </c>
      <c r="T121" s="36" t="s">
        <v>644</v>
      </c>
      <c r="U121" s="13">
        <f t="shared" si="1"/>
        <v>1300</v>
      </c>
      <c r="V121" s="22" t="s">
        <v>61</v>
      </c>
      <c r="W121" s="65"/>
      <c r="X121" s="14" t="str">
        <f t="shared" si="2"/>
        <v/>
      </c>
      <c r="Y121" s="24" t="s">
        <v>63</v>
      </c>
      <c r="Z121" s="25" t="s">
        <v>64</v>
      </c>
      <c r="AA121" s="66"/>
      <c r="AB121" s="27">
        <f t="shared" si="3"/>
        <v>45912</v>
      </c>
      <c r="AC121" s="14"/>
      <c r="AD121" s="14"/>
      <c r="AE121" s="14"/>
      <c r="AF121" s="14"/>
      <c r="AG121" s="14"/>
      <c r="AH121" s="14"/>
      <c r="AI121" s="14"/>
      <c r="AJ121" s="14"/>
      <c r="AK121" s="14">
        <f>1000</f>
        <v>1000</v>
      </c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28">
        <v>300.0</v>
      </c>
      <c r="AX121" s="14"/>
      <c r="AY121" s="14"/>
      <c r="AZ121" s="14"/>
      <c r="BA121" s="14"/>
      <c r="BB121" s="14"/>
      <c r="BC121" s="14"/>
      <c r="BD121" s="14"/>
      <c r="BE121" s="14"/>
    </row>
    <row r="122">
      <c r="A122" s="13" t="s">
        <v>33</v>
      </c>
      <c r="B122" s="1" t="s">
        <v>645</v>
      </c>
      <c r="C122" s="13" t="s">
        <v>646</v>
      </c>
      <c r="D122" s="14"/>
      <c r="E122" s="14"/>
      <c r="F122" s="14"/>
      <c r="G122" s="14">
        <v>1.0</v>
      </c>
      <c r="H122" s="15">
        <v>1.0</v>
      </c>
      <c r="I122" s="14">
        <v>41.7</v>
      </c>
      <c r="J122" s="14">
        <v>41.7</v>
      </c>
      <c r="K122" s="13" t="s">
        <v>647</v>
      </c>
      <c r="L122" s="16" t="s">
        <v>57</v>
      </c>
      <c r="M122" s="16" t="s">
        <v>57</v>
      </c>
      <c r="N122" s="16"/>
      <c r="O122" s="14"/>
      <c r="P122" s="17" t="s">
        <v>58</v>
      </c>
      <c r="Q122" s="18"/>
      <c r="R122" s="19">
        <v>2.1000000037E10</v>
      </c>
      <c r="S122" s="38" t="s">
        <v>648</v>
      </c>
      <c r="T122" s="39" t="s">
        <v>649</v>
      </c>
      <c r="U122" s="13">
        <f t="shared" si="1"/>
        <v>1</v>
      </c>
      <c r="V122" s="22" t="s">
        <v>61</v>
      </c>
      <c r="W122" s="23" t="s">
        <v>62</v>
      </c>
      <c r="X122" s="14">
        <f t="shared" si="2"/>
        <v>21000000037</v>
      </c>
      <c r="Y122" s="24" t="s">
        <v>63</v>
      </c>
      <c r="Z122" s="25" t="s">
        <v>64</v>
      </c>
      <c r="AA122" s="40">
        <v>0.16</v>
      </c>
      <c r="AB122" s="27">
        <f t="shared" si="3"/>
        <v>45912</v>
      </c>
      <c r="AC122" s="14"/>
      <c r="AD122" s="14"/>
      <c r="AE122" s="14"/>
      <c r="AF122" s="14"/>
      <c r="AG122" s="14"/>
      <c r="AH122" s="14"/>
      <c r="AI122" s="14"/>
      <c r="AJ122" s="14"/>
      <c r="AK122" s="14">
        <v>1.0</v>
      </c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>
      <c r="A123" s="13" t="s">
        <v>33</v>
      </c>
      <c r="B123" s="1" t="s">
        <v>650</v>
      </c>
      <c r="C123" s="13" t="s">
        <v>651</v>
      </c>
      <c r="D123" s="14"/>
      <c r="E123" s="14"/>
      <c r="F123" s="14"/>
      <c r="G123" s="14">
        <v>8.0</v>
      </c>
      <c r="H123" s="15">
        <v>8.0</v>
      </c>
      <c r="I123" s="14">
        <v>65.0</v>
      </c>
      <c r="J123" s="14">
        <v>520.0</v>
      </c>
      <c r="K123" s="13" t="s">
        <v>652</v>
      </c>
      <c r="L123" s="16" t="s">
        <v>57</v>
      </c>
      <c r="M123" s="16" t="s">
        <v>79</v>
      </c>
      <c r="N123" s="16"/>
      <c r="O123" s="14"/>
      <c r="P123" s="17" t="s">
        <v>58</v>
      </c>
      <c r="Q123" s="32"/>
      <c r="R123" s="32">
        <v>2.1000000556E10</v>
      </c>
      <c r="S123" s="47" t="s">
        <v>653</v>
      </c>
      <c r="T123" s="5" t="s">
        <v>654</v>
      </c>
      <c r="U123" s="13">
        <f t="shared" si="1"/>
        <v>5500</v>
      </c>
      <c r="V123" s="22" t="s">
        <v>61</v>
      </c>
      <c r="W123" s="23" t="s">
        <v>62</v>
      </c>
      <c r="X123" s="14">
        <f t="shared" si="2"/>
        <v>21000000556</v>
      </c>
      <c r="Y123" s="24" t="s">
        <v>63</v>
      </c>
      <c r="Z123" s="25" t="s">
        <v>64</v>
      </c>
      <c r="AA123" s="40">
        <v>0.2</v>
      </c>
      <c r="AB123" s="27">
        <f t="shared" si="3"/>
        <v>45912</v>
      </c>
      <c r="AC123" s="14"/>
      <c r="AD123" s="14"/>
      <c r="AE123" s="14"/>
      <c r="AF123" s="14"/>
      <c r="AG123" s="14"/>
      <c r="AH123" s="14"/>
      <c r="AI123" s="14"/>
      <c r="AJ123" s="14"/>
      <c r="AK123" s="28">
        <f>4000+500+500+500</f>
        <v>5500</v>
      </c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>
      <c r="A124" s="13" t="s">
        <v>45</v>
      </c>
      <c r="B124" s="1" t="s">
        <v>655</v>
      </c>
      <c r="C124" s="13" t="s">
        <v>656</v>
      </c>
      <c r="D124" s="14"/>
      <c r="E124" s="14"/>
      <c r="F124" s="14"/>
      <c r="G124" s="14">
        <v>250.0</v>
      </c>
      <c r="H124" s="15">
        <v>250.0</v>
      </c>
      <c r="I124" s="14">
        <v>0.08</v>
      </c>
      <c r="J124" s="14">
        <v>20.0</v>
      </c>
      <c r="K124" s="13" t="s">
        <v>657</v>
      </c>
      <c r="L124" s="16" t="s">
        <v>57</v>
      </c>
      <c r="M124" s="16" t="s">
        <v>57</v>
      </c>
      <c r="N124" s="16"/>
      <c r="O124" s="14"/>
      <c r="P124" s="17" t="s">
        <v>58</v>
      </c>
      <c r="Q124" s="52"/>
      <c r="R124" s="53">
        <v>2.1000000038E10</v>
      </c>
      <c r="S124" s="54" t="s">
        <v>658</v>
      </c>
      <c r="T124" s="55" t="s">
        <v>659</v>
      </c>
      <c r="U124" s="13">
        <f t="shared" si="1"/>
        <v>6500</v>
      </c>
      <c r="V124" s="22" t="s">
        <v>61</v>
      </c>
      <c r="W124" s="23" t="s">
        <v>62</v>
      </c>
      <c r="X124" s="14">
        <f t="shared" si="2"/>
        <v>21000000038</v>
      </c>
      <c r="Y124" s="24" t="s">
        <v>63</v>
      </c>
      <c r="Z124" s="25" t="s">
        <v>64</v>
      </c>
      <c r="AA124" s="40">
        <v>0.17</v>
      </c>
      <c r="AB124" s="27">
        <f t="shared" si="3"/>
        <v>45912</v>
      </c>
      <c r="AC124" s="14"/>
      <c r="AD124" s="14"/>
      <c r="AE124" s="14"/>
      <c r="AF124" s="14"/>
      <c r="AG124" s="14"/>
      <c r="AH124" s="14"/>
      <c r="AI124" s="14"/>
      <c r="AJ124" s="14"/>
      <c r="AK124" s="28">
        <f>2000+4000</f>
        <v>6000</v>
      </c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28">
        <v>500.0</v>
      </c>
      <c r="AX124" s="14"/>
      <c r="AY124" s="14"/>
      <c r="AZ124" s="14"/>
      <c r="BA124" s="14"/>
      <c r="BB124" s="14"/>
      <c r="BC124" s="14"/>
      <c r="BD124" s="14"/>
      <c r="BE124" s="14"/>
    </row>
    <row r="125">
      <c r="A125" s="13" t="s">
        <v>45</v>
      </c>
      <c r="B125" s="1" t="s">
        <v>660</v>
      </c>
      <c r="C125" s="13" t="s">
        <v>661</v>
      </c>
      <c r="D125" s="14"/>
      <c r="E125" s="14"/>
      <c r="F125" s="14"/>
      <c r="G125" s="14">
        <v>250.0</v>
      </c>
      <c r="H125" s="15">
        <v>250.0</v>
      </c>
      <c r="I125" s="14">
        <v>1.45</v>
      </c>
      <c r="J125" s="14">
        <v>362.5</v>
      </c>
      <c r="K125" s="13" t="s">
        <v>662</v>
      </c>
      <c r="L125" s="16" t="s">
        <v>57</v>
      </c>
      <c r="M125" s="16" t="s">
        <v>57</v>
      </c>
      <c r="N125" s="16"/>
      <c r="O125" s="14"/>
      <c r="P125" s="17" t="s">
        <v>58</v>
      </c>
      <c r="Q125" s="18"/>
      <c r="R125" s="18">
        <v>2.100000039E10</v>
      </c>
      <c r="S125" s="29" t="s">
        <v>663</v>
      </c>
      <c r="T125" s="33" t="s">
        <v>664</v>
      </c>
      <c r="U125" s="13">
        <f t="shared" si="1"/>
        <v>500</v>
      </c>
      <c r="V125" s="22" t="s">
        <v>61</v>
      </c>
      <c r="W125" s="23" t="s">
        <v>62</v>
      </c>
      <c r="X125" s="14">
        <f t="shared" si="2"/>
        <v>21000000390</v>
      </c>
      <c r="Y125" s="24" t="s">
        <v>63</v>
      </c>
      <c r="Z125" s="25" t="s">
        <v>64</v>
      </c>
      <c r="AA125" s="40">
        <v>1.51</v>
      </c>
      <c r="AB125" s="27">
        <f t="shared" si="3"/>
        <v>45912</v>
      </c>
      <c r="AC125" s="14"/>
      <c r="AD125" s="14"/>
      <c r="AE125" s="14"/>
      <c r="AF125" s="14"/>
      <c r="AG125" s="14"/>
      <c r="AH125" s="14"/>
      <c r="AI125" s="14"/>
      <c r="AJ125" s="14"/>
      <c r="AK125" s="28">
        <v>250.0</v>
      </c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>
        <v>250.0</v>
      </c>
      <c r="AX125" s="14"/>
      <c r="AY125" s="14"/>
      <c r="AZ125" s="14"/>
      <c r="BA125" s="14"/>
      <c r="BB125" s="14"/>
      <c r="BC125" s="14"/>
      <c r="BD125" s="14"/>
      <c r="BE125" s="14"/>
    </row>
    <row r="126">
      <c r="A126" s="13" t="s">
        <v>33</v>
      </c>
      <c r="B126" s="31" t="s">
        <v>665</v>
      </c>
      <c r="C126" s="13" t="s">
        <v>666</v>
      </c>
      <c r="D126" s="14"/>
      <c r="E126" s="14"/>
      <c r="F126" s="14"/>
      <c r="G126" s="14">
        <v>500.0</v>
      </c>
      <c r="H126" s="15">
        <v>500.0</v>
      </c>
      <c r="I126" s="14">
        <v>0.06</v>
      </c>
      <c r="J126" s="14">
        <v>30.0</v>
      </c>
      <c r="K126" s="13" t="s">
        <v>667</v>
      </c>
      <c r="L126" s="16" t="s">
        <v>57</v>
      </c>
      <c r="M126" s="16" t="s">
        <v>57</v>
      </c>
      <c r="N126" s="16"/>
      <c r="O126" s="14"/>
      <c r="P126" s="17" t="s">
        <v>58</v>
      </c>
      <c r="Q126" s="18"/>
      <c r="R126" s="18">
        <v>2.1000000039E10</v>
      </c>
      <c r="S126" s="29" t="s">
        <v>668</v>
      </c>
      <c r="T126" s="33" t="s">
        <v>669</v>
      </c>
      <c r="U126" s="13">
        <f t="shared" si="1"/>
        <v>7500</v>
      </c>
      <c r="V126" s="22" t="s">
        <v>61</v>
      </c>
      <c r="W126" s="23" t="s">
        <v>62</v>
      </c>
      <c r="X126" s="14">
        <f t="shared" si="2"/>
        <v>21000000039</v>
      </c>
      <c r="Y126" s="24" t="s">
        <v>63</v>
      </c>
      <c r="Z126" s="25" t="s">
        <v>64</v>
      </c>
      <c r="AA126" s="40">
        <v>0.05</v>
      </c>
      <c r="AB126" s="27">
        <f t="shared" si="3"/>
        <v>45912</v>
      </c>
      <c r="AC126" s="28">
        <v>2500.0</v>
      </c>
      <c r="AD126" s="14"/>
      <c r="AE126" s="14"/>
      <c r="AF126" s="28">
        <v>1000.0</v>
      </c>
      <c r="AG126" s="14"/>
      <c r="AH126" s="14"/>
      <c r="AI126" s="14"/>
      <c r="AJ126" s="14"/>
      <c r="AK126" s="14">
        <f>500+500+500+500</f>
        <v>2000</v>
      </c>
      <c r="AL126" s="14"/>
      <c r="AM126" s="14"/>
      <c r="AN126" s="14"/>
      <c r="AO126" s="28">
        <v>1000.0</v>
      </c>
      <c r="AP126" s="14"/>
      <c r="AQ126" s="14"/>
      <c r="AR126" s="14"/>
      <c r="AS126" s="14"/>
      <c r="AT126" s="14">
        <v>500.0</v>
      </c>
      <c r="AU126" s="14"/>
      <c r="AV126" s="14"/>
      <c r="AW126" s="28">
        <v>500.0</v>
      </c>
      <c r="AX126" s="14"/>
      <c r="AY126" s="14"/>
      <c r="AZ126" s="14"/>
      <c r="BA126" s="14"/>
      <c r="BB126" s="14"/>
      <c r="BC126" s="14"/>
      <c r="BD126" s="14"/>
      <c r="BE126" s="14"/>
    </row>
    <row r="127">
      <c r="A127" s="13" t="s">
        <v>33</v>
      </c>
      <c r="B127" s="1" t="s">
        <v>670</v>
      </c>
      <c r="C127" s="13" t="s">
        <v>671</v>
      </c>
      <c r="D127" s="14"/>
      <c r="E127" s="14"/>
      <c r="F127" s="14"/>
      <c r="G127" s="14">
        <v>5.0</v>
      </c>
      <c r="H127" s="15">
        <v>5.0</v>
      </c>
      <c r="I127" s="14">
        <v>28.0</v>
      </c>
      <c r="J127" s="14">
        <v>140.0</v>
      </c>
      <c r="K127" s="13" t="s">
        <v>672</v>
      </c>
      <c r="L127" s="16" t="s">
        <v>57</v>
      </c>
      <c r="M127" s="16" t="s">
        <v>57</v>
      </c>
      <c r="N127" s="16"/>
      <c r="O127" s="14"/>
      <c r="P127" s="17" t="s">
        <v>58</v>
      </c>
      <c r="Q127" s="18"/>
      <c r="R127" s="18">
        <v>2.100000004E10</v>
      </c>
      <c r="S127" s="29" t="s">
        <v>673</v>
      </c>
      <c r="T127" s="33" t="s">
        <v>674</v>
      </c>
      <c r="U127" s="13">
        <f t="shared" si="1"/>
        <v>20000</v>
      </c>
      <c r="V127" s="22" t="s">
        <v>61</v>
      </c>
      <c r="W127" s="23" t="s">
        <v>62</v>
      </c>
      <c r="X127" s="14">
        <f t="shared" si="2"/>
        <v>21000000040</v>
      </c>
      <c r="Y127" s="24" t="s">
        <v>63</v>
      </c>
      <c r="Z127" s="25" t="s">
        <v>64</v>
      </c>
      <c r="AA127" s="40">
        <v>0.06</v>
      </c>
      <c r="AB127" s="27">
        <f t="shared" si="3"/>
        <v>45912</v>
      </c>
      <c r="AC127" s="14"/>
      <c r="AD127" s="28">
        <v>2000.0</v>
      </c>
      <c r="AE127" s="14"/>
      <c r="AF127" s="28">
        <v>4000.0</v>
      </c>
      <c r="AG127" s="14"/>
      <c r="AH127" s="14"/>
      <c r="AI127" s="14"/>
      <c r="AJ127" s="14"/>
      <c r="AK127" s="28">
        <f>5000+1000+3000+1000+3000</f>
        <v>13000</v>
      </c>
      <c r="AL127" s="14"/>
      <c r="AM127" s="14"/>
      <c r="AN127" s="14"/>
      <c r="AO127" s="28">
        <v>500.0</v>
      </c>
      <c r="AP127" s="14"/>
      <c r="AQ127" s="14"/>
      <c r="AR127" s="14"/>
      <c r="AS127" s="14"/>
      <c r="AT127" s="28">
        <v>500.0</v>
      </c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>
      <c r="A128" s="13" t="s">
        <v>33</v>
      </c>
      <c r="B128" s="1" t="s">
        <v>675</v>
      </c>
      <c r="C128" s="13" t="s">
        <v>676</v>
      </c>
      <c r="D128" s="14"/>
      <c r="E128" s="14"/>
      <c r="F128" s="14"/>
      <c r="G128" s="14">
        <v>25.0</v>
      </c>
      <c r="H128" s="15">
        <v>25.0</v>
      </c>
      <c r="I128" s="14">
        <v>250.0</v>
      </c>
      <c r="J128" s="14">
        <v>6250.0</v>
      </c>
      <c r="K128" s="13" t="s">
        <v>677</v>
      </c>
      <c r="L128" s="16" t="s">
        <v>57</v>
      </c>
      <c r="M128" s="16" t="s">
        <v>57</v>
      </c>
      <c r="N128" s="16"/>
      <c r="O128" s="14"/>
      <c r="P128" s="17" t="s">
        <v>58</v>
      </c>
      <c r="Q128" s="18"/>
      <c r="R128" s="19">
        <v>2.1000000315E10</v>
      </c>
      <c r="S128" s="38" t="s">
        <v>678</v>
      </c>
      <c r="T128" s="39" t="s">
        <v>679</v>
      </c>
      <c r="U128" s="13">
        <f t="shared" si="1"/>
        <v>50</v>
      </c>
      <c r="V128" s="22" t="s">
        <v>61</v>
      </c>
      <c r="W128" s="23" t="s">
        <v>62</v>
      </c>
      <c r="X128" s="14">
        <f t="shared" si="2"/>
        <v>21000000315</v>
      </c>
      <c r="Y128" s="24" t="s">
        <v>63</v>
      </c>
      <c r="Z128" s="25" t="s">
        <v>64</v>
      </c>
      <c r="AA128" s="26">
        <v>12.4</v>
      </c>
      <c r="AB128" s="27">
        <f t="shared" si="3"/>
        <v>45912</v>
      </c>
      <c r="AC128" s="14"/>
      <c r="AD128" s="14"/>
      <c r="AE128" s="14"/>
      <c r="AF128" s="14"/>
      <c r="AG128" s="14"/>
      <c r="AH128" s="14"/>
      <c r="AI128" s="14"/>
      <c r="AJ128" s="14"/>
      <c r="AK128" s="14">
        <f>25+25</f>
        <v>50</v>
      </c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>
      <c r="A129" s="13" t="s">
        <v>45</v>
      </c>
      <c r="B129" s="1" t="s">
        <v>680</v>
      </c>
      <c r="C129" s="13" t="s">
        <v>681</v>
      </c>
      <c r="D129" s="14"/>
      <c r="E129" s="14"/>
      <c r="F129" s="14"/>
      <c r="G129" s="14">
        <v>250.0</v>
      </c>
      <c r="H129" s="15">
        <v>250.0</v>
      </c>
      <c r="I129" s="14">
        <v>0.04</v>
      </c>
      <c r="J129" s="14">
        <v>10.0</v>
      </c>
      <c r="K129" s="13" t="s">
        <v>682</v>
      </c>
      <c r="L129" s="16" t="s">
        <v>57</v>
      </c>
      <c r="M129" s="16" t="s">
        <v>57</v>
      </c>
      <c r="N129" s="16"/>
      <c r="O129" s="14"/>
      <c r="P129" s="17" t="s">
        <v>58</v>
      </c>
      <c r="Q129" s="18"/>
      <c r="R129" s="19">
        <v>2.1000000042E10</v>
      </c>
      <c r="S129" s="38" t="s">
        <v>683</v>
      </c>
      <c r="T129" s="39" t="s">
        <v>684</v>
      </c>
      <c r="U129" s="13">
        <f t="shared" si="1"/>
        <v>1000</v>
      </c>
      <c r="V129" s="22" t="s">
        <v>61</v>
      </c>
      <c r="W129" s="23" t="s">
        <v>62</v>
      </c>
      <c r="X129" s="14">
        <f t="shared" si="2"/>
        <v>21000000042</v>
      </c>
      <c r="Y129" s="24" t="s">
        <v>63</v>
      </c>
      <c r="Z129" s="25" t="s">
        <v>64</v>
      </c>
      <c r="AA129" s="40">
        <v>0.12</v>
      </c>
      <c r="AB129" s="27">
        <f t="shared" si="3"/>
        <v>45912</v>
      </c>
      <c r="AC129" s="14"/>
      <c r="AD129" s="14"/>
      <c r="AE129" s="14"/>
      <c r="AF129" s="14"/>
      <c r="AG129" s="14"/>
      <c r="AH129" s="14"/>
      <c r="AI129" s="14"/>
      <c r="AJ129" s="14"/>
      <c r="AK129" s="28">
        <v>500.0</v>
      </c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28">
        <v>500.0</v>
      </c>
      <c r="AX129" s="14"/>
      <c r="AY129" s="14"/>
      <c r="AZ129" s="14"/>
      <c r="BA129" s="14"/>
      <c r="BB129" s="14"/>
      <c r="BC129" s="14"/>
      <c r="BD129" s="14"/>
      <c r="BE129" s="14"/>
    </row>
    <row r="130">
      <c r="A130" s="13" t="s">
        <v>33</v>
      </c>
      <c r="B130" s="1" t="s">
        <v>685</v>
      </c>
      <c r="C130" s="13" t="s">
        <v>686</v>
      </c>
      <c r="D130" s="14"/>
      <c r="E130" s="14"/>
      <c r="F130" s="14"/>
      <c r="G130" s="14">
        <v>100.0</v>
      </c>
      <c r="H130" s="15">
        <v>100.0</v>
      </c>
      <c r="I130" s="14">
        <v>2.0</v>
      </c>
      <c r="J130" s="14">
        <v>200.0</v>
      </c>
      <c r="K130" s="13" t="s">
        <v>687</v>
      </c>
      <c r="L130" s="16" t="s">
        <v>57</v>
      </c>
      <c r="M130" s="16" t="s">
        <v>57</v>
      </c>
      <c r="N130" s="16"/>
      <c r="O130" s="14"/>
      <c r="P130" s="17" t="s">
        <v>332</v>
      </c>
      <c r="Q130" s="18"/>
      <c r="R130" s="19">
        <v>2.1000000571E10</v>
      </c>
      <c r="S130" s="38" t="s">
        <v>688</v>
      </c>
      <c r="T130" s="39" t="s">
        <v>689</v>
      </c>
      <c r="U130" s="13">
        <f t="shared" si="1"/>
        <v>100</v>
      </c>
      <c r="V130" s="22" t="s">
        <v>61</v>
      </c>
      <c r="W130" s="23" t="s">
        <v>62</v>
      </c>
      <c r="X130" s="14">
        <f t="shared" si="2"/>
        <v>21000000571</v>
      </c>
      <c r="Y130" s="24" t="s">
        <v>63</v>
      </c>
      <c r="Z130" s="25" t="s">
        <v>64</v>
      </c>
      <c r="AA130" s="26">
        <v>1.72</v>
      </c>
      <c r="AB130" s="27">
        <f t="shared" si="3"/>
        <v>45912</v>
      </c>
      <c r="AC130" s="14"/>
      <c r="AD130" s="14"/>
      <c r="AE130" s="14"/>
      <c r="AF130" s="14"/>
      <c r="AG130" s="14"/>
      <c r="AH130" s="14"/>
      <c r="AI130" s="14"/>
      <c r="AJ130" s="14"/>
      <c r="AK130" s="14">
        <v>100.0</v>
      </c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>
      <c r="A131" s="13" t="s">
        <v>33</v>
      </c>
      <c r="B131" s="1" t="s">
        <v>690</v>
      </c>
      <c r="C131" s="13" t="s">
        <v>691</v>
      </c>
      <c r="D131" s="14"/>
      <c r="E131" s="14"/>
      <c r="F131" s="14"/>
      <c r="G131" s="14">
        <v>50.0</v>
      </c>
      <c r="H131" s="15">
        <v>50.0</v>
      </c>
      <c r="I131" s="14">
        <v>252.0</v>
      </c>
      <c r="J131" s="14">
        <v>12600.0</v>
      </c>
      <c r="K131" s="13" t="s">
        <v>692</v>
      </c>
      <c r="L131" s="16" t="s">
        <v>57</v>
      </c>
      <c r="M131" s="16" t="s">
        <v>57</v>
      </c>
      <c r="N131" s="16"/>
      <c r="O131" s="14"/>
      <c r="P131" s="17" t="s">
        <v>58</v>
      </c>
      <c r="Q131" s="18"/>
      <c r="R131" s="19">
        <v>2.1000000576E10</v>
      </c>
      <c r="S131" s="38" t="s">
        <v>693</v>
      </c>
      <c r="T131" s="39" t="s">
        <v>694</v>
      </c>
      <c r="U131" s="13">
        <f t="shared" si="1"/>
        <v>50</v>
      </c>
      <c r="V131" s="22" t="s">
        <v>61</v>
      </c>
      <c r="W131" s="23" t="s">
        <v>62</v>
      </c>
      <c r="X131" s="14">
        <f t="shared" si="2"/>
        <v>21000000576</v>
      </c>
      <c r="Y131" s="24" t="s">
        <v>63</v>
      </c>
      <c r="Z131" s="25" t="s">
        <v>64</v>
      </c>
      <c r="AA131" s="26">
        <v>5.3</v>
      </c>
      <c r="AB131" s="27">
        <f t="shared" si="3"/>
        <v>45912</v>
      </c>
      <c r="AC131" s="14"/>
      <c r="AD131" s="14"/>
      <c r="AE131" s="14"/>
      <c r="AF131" s="14"/>
      <c r="AG131" s="14"/>
      <c r="AH131" s="14"/>
      <c r="AI131" s="14"/>
      <c r="AJ131" s="14"/>
      <c r="AK131" s="14">
        <v>50.0</v>
      </c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>
      <c r="A132" s="13" t="s">
        <v>45</v>
      </c>
      <c r="B132" s="1" t="s">
        <v>695</v>
      </c>
      <c r="C132" s="13" t="s">
        <v>696</v>
      </c>
      <c r="D132" s="14"/>
      <c r="E132" s="14"/>
      <c r="F132" s="14"/>
      <c r="G132" s="14">
        <v>5.0</v>
      </c>
      <c r="H132" s="15">
        <v>5.0</v>
      </c>
      <c r="I132" s="14">
        <v>99.58</v>
      </c>
      <c r="J132" s="14">
        <v>497.9</v>
      </c>
      <c r="K132" s="13" t="s">
        <v>697</v>
      </c>
      <c r="L132" s="16" t="s">
        <v>57</v>
      </c>
      <c r="M132" s="16" t="s">
        <v>57</v>
      </c>
      <c r="N132" s="16"/>
      <c r="O132" s="14"/>
      <c r="P132" s="17" t="s">
        <v>58</v>
      </c>
      <c r="Q132" s="18"/>
      <c r="R132" s="19">
        <v>2.1000000043E10</v>
      </c>
      <c r="S132" s="38" t="s">
        <v>698</v>
      </c>
      <c r="T132" s="39" t="s">
        <v>699</v>
      </c>
      <c r="U132" s="13">
        <f t="shared" si="1"/>
        <v>30</v>
      </c>
      <c r="V132" s="22" t="s">
        <v>75</v>
      </c>
      <c r="W132" s="23" t="s">
        <v>62</v>
      </c>
      <c r="X132" s="14">
        <f t="shared" si="2"/>
        <v>21000000043</v>
      </c>
      <c r="Y132" s="24" t="s">
        <v>63</v>
      </c>
      <c r="Z132" s="25" t="s">
        <v>64</v>
      </c>
      <c r="AA132" s="40">
        <v>61.33</v>
      </c>
      <c r="AB132" s="27">
        <f t="shared" si="3"/>
        <v>45912</v>
      </c>
      <c r="AC132" s="14"/>
      <c r="AD132" s="14"/>
      <c r="AE132" s="14"/>
      <c r="AF132" s="14"/>
      <c r="AG132" s="14"/>
      <c r="AH132" s="14"/>
      <c r="AI132" s="14"/>
      <c r="AJ132" s="14"/>
      <c r="AK132" s="28">
        <v>14.0</v>
      </c>
      <c r="AL132" s="14"/>
      <c r="AM132" s="14"/>
      <c r="AN132" s="14"/>
      <c r="AO132" s="14"/>
      <c r="AP132" s="14"/>
      <c r="AQ132" s="14"/>
      <c r="AR132" s="14"/>
      <c r="AS132" s="28">
        <v>1.0</v>
      </c>
      <c r="AT132" s="14"/>
      <c r="AU132" s="14"/>
      <c r="AV132" s="14"/>
      <c r="AW132" s="28">
        <v>6.0</v>
      </c>
      <c r="AX132" s="14"/>
      <c r="AY132" s="14"/>
      <c r="AZ132" s="14"/>
      <c r="BA132" s="28">
        <v>4.0</v>
      </c>
      <c r="BB132" s="14"/>
      <c r="BC132" s="28"/>
      <c r="BD132" s="28">
        <v>5.0</v>
      </c>
      <c r="BE132" s="14"/>
    </row>
    <row r="133">
      <c r="A133" s="13" t="s">
        <v>45</v>
      </c>
      <c r="B133" s="56" t="s">
        <v>700</v>
      </c>
      <c r="C133" s="13" t="s">
        <v>701</v>
      </c>
      <c r="D133" s="14"/>
      <c r="E133" s="14"/>
      <c r="F133" s="14"/>
      <c r="G133" s="14">
        <v>5.0</v>
      </c>
      <c r="H133" s="15">
        <v>5.0</v>
      </c>
      <c r="I133" s="14">
        <v>15.0</v>
      </c>
      <c r="J133" s="14">
        <v>75.0</v>
      </c>
      <c r="K133" s="13" t="s">
        <v>702</v>
      </c>
      <c r="L133" s="16" t="s">
        <v>57</v>
      </c>
      <c r="M133" s="16" t="s">
        <v>57</v>
      </c>
      <c r="N133" s="16"/>
      <c r="O133" s="14"/>
      <c r="P133" s="17" t="s">
        <v>58</v>
      </c>
      <c r="Q133" s="18"/>
      <c r="R133" s="18">
        <v>2.1000000371E10</v>
      </c>
      <c r="S133" s="75" t="s">
        <v>703</v>
      </c>
      <c r="T133" s="33" t="s">
        <v>704</v>
      </c>
      <c r="U133" s="13">
        <f t="shared" si="1"/>
        <v>600</v>
      </c>
      <c r="V133" s="22" t="s">
        <v>61</v>
      </c>
      <c r="W133" s="23" t="s">
        <v>62</v>
      </c>
      <c r="X133" s="14">
        <f t="shared" si="2"/>
        <v>21000000371</v>
      </c>
      <c r="Y133" s="24" t="s">
        <v>63</v>
      </c>
      <c r="Z133" s="25" t="s">
        <v>64</v>
      </c>
      <c r="AA133" s="40">
        <v>0.92</v>
      </c>
      <c r="AB133" s="27">
        <f t="shared" si="3"/>
        <v>45912</v>
      </c>
      <c r="AC133" s="14"/>
      <c r="AD133" s="14"/>
      <c r="AE133" s="14"/>
      <c r="AF133" s="14"/>
      <c r="AG133" s="14"/>
      <c r="AH133" s="14"/>
      <c r="AI133" s="14"/>
      <c r="AJ133" s="14"/>
      <c r="AK133" s="28">
        <v>100.0</v>
      </c>
      <c r="AL133" s="14"/>
      <c r="AM133" s="14"/>
      <c r="AN133" s="14"/>
      <c r="AO133" s="28">
        <v>100.0</v>
      </c>
      <c r="AP133" s="14"/>
      <c r="AQ133" s="14"/>
      <c r="AR133" s="14"/>
      <c r="AS133" s="14"/>
      <c r="AT133" s="14"/>
      <c r="AU133" s="14"/>
      <c r="AV133" s="14"/>
      <c r="AW133" s="28">
        <f>100+300</f>
        <v>400</v>
      </c>
      <c r="AX133" s="14"/>
      <c r="AY133" s="14"/>
      <c r="AZ133" s="14"/>
      <c r="BA133" s="14"/>
      <c r="BB133" s="14"/>
      <c r="BC133" s="14"/>
      <c r="BD133" s="14"/>
      <c r="BE133" s="14"/>
    </row>
    <row r="134">
      <c r="A134" s="13" t="s">
        <v>40</v>
      </c>
      <c r="B134" s="1" t="s">
        <v>705</v>
      </c>
      <c r="C134" s="13" t="s">
        <v>706</v>
      </c>
      <c r="D134" s="14"/>
      <c r="E134" s="14"/>
      <c r="F134" s="14"/>
      <c r="G134" s="14">
        <v>2.0</v>
      </c>
      <c r="H134" s="15">
        <v>2.0</v>
      </c>
      <c r="I134" s="14">
        <v>45.0</v>
      </c>
      <c r="J134" s="14">
        <v>90.0</v>
      </c>
      <c r="K134" s="13"/>
      <c r="L134" s="16" t="s">
        <v>57</v>
      </c>
      <c r="M134" s="16" t="s">
        <v>79</v>
      </c>
      <c r="N134" s="16"/>
      <c r="O134" s="14"/>
      <c r="P134" s="17" t="s">
        <v>186</v>
      </c>
      <c r="Q134" s="67" t="s">
        <v>151</v>
      </c>
      <c r="R134" s="35">
        <v>2.1000000714E10</v>
      </c>
      <c r="S134" s="42" t="s">
        <v>707</v>
      </c>
      <c r="T134" s="36" t="s">
        <v>708</v>
      </c>
      <c r="U134" s="13">
        <f t="shared" si="1"/>
        <v>2</v>
      </c>
      <c r="V134" s="22" t="s">
        <v>189</v>
      </c>
      <c r="W134" s="23" t="s">
        <v>62</v>
      </c>
      <c r="X134" s="14">
        <f t="shared" si="2"/>
        <v>21000000714</v>
      </c>
      <c r="Y134" s="24" t="s">
        <v>63</v>
      </c>
      <c r="Z134" s="25" t="s">
        <v>64</v>
      </c>
      <c r="AA134" s="26">
        <v>57.45</v>
      </c>
      <c r="AB134" s="27">
        <f t="shared" si="3"/>
        <v>45912</v>
      </c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>
        <v>2.0</v>
      </c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>
      <c r="A135" s="13" t="s">
        <v>41</v>
      </c>
      <c r="B135" s="1" t="s">
        <v>709</v>
      </c>
      <c r="C135" s="13" t="s">
        <v>710</v>
      </c>
      <c r="D135" s="14"/>
      <c r="E135" s="14"/>
      <c r="F135" s="14"/>
      <c r="G135" s="14">
        <v>1.0</v>
      </c>
      <c r="H135" s="15">
        <v>1.0</v>
      </c>
      <c r="I135" s="14">
        <v>40.28</v>
      </c>
      <c r="J135" s="14">
        <v>40.28</v>
      </c>
      <c r="K135" s="13"/>
      <c r="L135" s="16" t="s">
        <v>57</v>
      </c>
      <c r="M135" s="16" t="s">
        <v>57</v>
      </c>
      <c r="N135" s="16"/>
      <c r="O135" s="14"/>
      <c r="P135" s="17" t="s">
        <v>186</v>
      </c>
      <c r="Q135" s="32"/>
      <c r="R135" s="32">
        <v>2.1000000044E10</v>
      </c>
      <c r="S135" s="47" t="s">
        <v>711</v>
      </c>
      <c r="T135" s="5" t="s">
        <v>712</v>
      </c>
      <c r="U135" s="13">
        <f t="shared" si="1"/>
        <v>1</v>
      </c>
      <c r="V135" s="22" t="s">
        <v>189</v>
      </c>
      <c r="W135" s="23" t="s">
        <v>62</v>
      </c>
      <c r="X135" s="14">
        <f t="shared" si="2"/>
        <v>21000000044</v>
      </c>
      <c r="Y135" s="24" t="s">
        <v>63</v>
      </c>
      <c r="Z135" s="25" t="s">
        <v>64</v>
      </c>
      <c r="AA135" s="40">
        <v>54.57</v>
      </c>
      <c r="AB135" s="27">
        <f t="shared" si="3"/>
        <v>45912</v>
      </c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>
        <v>1.0</v>
      </c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>
      <c r="A136" s="13" t="s">
        <v>33</v>
      </c>
      <c r="B136" s="1" t="s">
        <v>713</v>
      </c>
      <c r="C136" s="13" t="s">
        <v>714</v>
      </c>
      <c r="D136" s="14"/>
      <c r="E136" s="14"/>
      <c r="F136" s="14"/>
      <c r="G136" s="14">
        <v>5.0</v>
      </c>
      <c r="H136" s="15">
        <v>5.0</v>
      </c>
      <c r="I136" s="14">
        <v>49.0</v>
      </c>
      <c r="J136" s="14">
        <v>245.0</v>
      </c>
      <c r="K136" s="13"/>
      <c r="L136" s="16" t="s">
        <v>57</v>
      </c>
      <c r="M136" s="16" t="s">
        <v>57</v>
      </c>
      <c r="N136" s="16"/>
      <c r="O136" s="14"/>
      <c r="P136" s="17" t="s">
        <v>186</v>
      </c>
      <c r="Q136" s="18"/>
      <c r="R136" s="19">
        <v>2.1000000045E10</v>
      </c>
      <c r="S136" s="38" t="s">
        <v>715</v>
      </c>
      <c r="T136" s="39" t="s">
        <v>716</v>
      </c>
      <c r="U136" s="13">
        <f t="shared" si="1"/>
        <v>10</v>
      </c>
      <c r="V136" s="22" t="s">
        <v>189</v>
      </c>
      <c r="W136" s="23" t="s">
        <v>62</v>
      </c>
      <c r="X136" s="14">
        <f t="shared" si="2"/>
        <v>21000000045</v>
      </c>
      <c r="Y136" s="24" t="s">
        <v>63</v>
      </c>
      <c r="Z136" s="25" t="s">
        <v>64</v>
      </c>
      <c r="AA136" s="40">
        <v>69.12</v>
      </c>
      <c r="AB136" s="27">
        <f t="shared" si="3"/>
        <v>45912</v>
      </c>
      <c r="AC136" s="14"/>
      <c r="AD136" s="14"/>
      <c r="AE136" s="14"/>
      <c r="AF136" s="14"/>
      <c r="AG136" s="14"/>
      <c r="AH136" s="14"/>
      <c r="AI136" s="14"/>
      <c r="AJ136" s="14"/>
      <c r="AK136" s="14">
        <v>5.0</v>
      </c>
      <c r="AL136" s="14"/>
      <c r="AM136" s="14"/>
      <c r="AN136" s="14"/>
      <c r="AO136" s="14"/>
      <c r="AP136" s="14"/>
      <c r="AQ136" s="14"/>
      <c r="AR136" s="14"/>
      <c r="AS136" s="28">
        <v>5.0</v>
      </c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>
      <c r="A137" s="13" t="s">
        <v>33</v>
      </c>
      <c r="B137" s="1" t="s">
        <v>717</v>
      </c>
      <c r="C137" s="13" t="s">
        <v>718</v>
      </c>
      <c r="D137" s="14"/>
      <c r="E137" s="14"/>
      <c r="F137" s="14"/>
      <c r="G137" s="14">
        <v>1.0</v>
      </c>
      <c r="H137" s="15">
        <v>1.0</v>
      </c>
      <c r="I137" s="14">
        <v>114.0</v>
      </c>
      <c r="J137" s="14">
        <v>114.0</v>
      </c>
      <c r="K137" s="13"/>
      <c r="L137" s="16" t="s">
        <v>57</v>
      </c>
      <c r="M137" s="16" t="s">
        <v>57</v>
      </c>
      <c r="N137" s="16"/>
      <c r="O137" s="14"/>
      <c r="P137" s="17" t="s">
        <v>186</v>
      </c>
      <c r="Q137" s="18"/>
      <c r="R137" s="19">
        <v>2.1000000046E10</v>
      </c>
      <c r="S137" s="38" t="s">
        <v>719</v>
      </c>
      <c r="T137" s="39" t="s">
        <v>720</v>
      </c>
      <c r="U137" s="13">
        <f t="shared" si="1"/>
        <v>3</v>
      </c>
      <c r="V137" s="22" t="s">
        <v>189</v>
      </c>
      <c r="W137" s="23" t="s">
        <v>62</v>
      </c>
      <c r="X137" s="14">
        <f t="shared" si="2"/>
        <v>21000000046</v>
      </c>
      <c r="Y137" s="24" t="s">
        <v>63</v>
      </c>
      <c r="Z137" s="25" t="s">
        <v>64</v>
      </c>
      <c r="AA137" s="40">
        <v>114.3</v>
      </c>
      <c r="AB137" s="27">
        <f t="shared" si="3"/>
        <v>45912</v>
      </c>
      <c r="AC137" s="14"/>
      <c r="AD137" s="14"/>
      <c r="AE137" s="14"/>
      <c r="AF137" s="14"/>
      <c r="AG137" s="14"/>
      <c r="AH137" s="28">
        <v>1.0</v>
      </c>
      <c r="AI137" s="14"/>
      <c r="AJ137" s="14"/>
      <c r="AK137" s="14">
        <v>1.0</v>
      </c>
      <c r="AL137" s="14"/>
      <c r="AM137" s="28">
        <v>1.0</v>
      </c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>
      <c r="A138" s="13" t="s">
        <v>33</v>
      </c>
      <c r="B138" s="1" t="s">
        <v>721</v>
      </c>
      <c r="C138" s="13" t="s">
        <v>722</v>
      </c>
      <c r="D138" s="14"/>
      <c r="E138" s="14"/>
      <c r="F138" s="14"/>
      <c r="G138" s="14">
        <v>1.0</v>
      </c>
      <c r="H138" s="15">
        <v>1.0</v>
      </c>
      <c r="I138" s="14">
        <v>346.0</v>
      </c>
      <c r="J138" s="14">
        <v>346.0</v>
      </c>
      <c r="K138" s="13"/>
      <c r="L138" s="16" t="s">
        <v>57</v>
      </c>
      <c r="M138" s="16" t="s">
        <v>57</v>
      </c>
      <c r="N138" s="16"/>
      <c r="O138" s="14"/>
      <c r="P138" s="17" t="s">
        <v>186</v>
      </c>
      <c r="Q138" s="18"/>
      <c r="R138" s="19">
        <v>2.1000000499E10</v>
      </c>
      <c r="S138" s="38" t="s">
        <v>723</v>
      </c>
      <c r="T138" s="39" t="s">
        <v>724</v>
      </c>
      <c r="U138" s="13">
        <f t="shared" si="1"/>
        <v>1</v>
      </c>
      <c r="V138" s="22" t="s">
        <v>189</v>
      </c>
      <c r="W138" s="23" t="s">
        <v>62</v>
      </c>
      <c r="X138" s="14">
        <f t="shared" si="2"/>
        <v>21000000499</v>
      </c>
      <c r="Y138" s="24" t="s">
        <v>63</v>
      </c>
      <c r="Z138" s="25" t="s">
        <v>64</v>
      </c>
      <c r="AA138" s="26">
        <v>451.73</v>
      </c>
      <c r="AB138" s="27">
        <f t="shared" si="3"/>
        <v>45912</v>
      </c>
      <c r="AC138" s="14"/>
      <c r="AD138" s="14"/>
      <c r="AE138" s="14"/>
      <c r="AF138" s="14"/>
      <c r="AG138" s="14"/>
      <c r="AH138" s="14"/>
      <c r="AI138" s="14"/>
      <c r="AJ138" s="14"/>
      <c r="AK138" s="14">
        <v>1.0</v>
      </c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>
      <c r="A139" s="13" t="s">
        <v>42</v>
      </c>
      <c r="B139" s="1" t="s">
        <v>725</v>
      </c>
      <c r="C139" s="13" t="s">
        <v>726</v>
      </c>
      <c r="D139" s="14"/>
      <c r="E139" s="14"/>
      <c r="F139" s="14"/>
      <c r="G139" s="14">
        <v>1000.0</v>
      </c>
      <c r="H139" s="15">
        <v>1000.0</v>
      </c>
      <c r="I139" s="14">
        <v>0.13</v>
      </c>
      <c r="J139" s="14">
        <v>130.0</v>
      </c>
      <c r="K139" s="13" t="s">
        <v>727</v>
      </c>
      <c r="L139" s="16" t="s">
        <v>57</v>
      </c>
      <c r="M139" s="16" t="s">
        <v>79</v>
      </c>
      <c r="N139" s="16"/>
      <c r="O139" s="14"/>
      <c r="P139" s="17" t="s">
        <v>332</v>
      </c>
      <c r="Q139" s="32" t="s">
        <v>151</v>
      </c>
      <c r="R139" s="41">
        <v>2.1000000716E10</v>
      </c>
      <c r="S139" s="42" t="s">
        <v>728</v>
      </c>
      <c r="T139" s="36" t="s">
        <v>729</v>
      </c>
      <c r="U139" s="13">
        <f t="shared" si="1"/>
        <v>1000</v>
      </c>
      <c r="V139" s="37" t="s">
        <v>75</v>
      </c>
      <c r="W139" s="23" t="s">
        <v>62</v>
      </c>
      <c r="X139" s="14">
        <f t="shared" si="2"/>
        <v>21000000716</v>
      </c>
      <c r="Y139" s="24" t="s">
        <v>63</v>
      </c>
      <c r="Z139" s="25" t="s">
        <v>64</v>
      </c>
      <c r="AA139" s="26">
        <v>33.85</v>
      </c>
      <c r="AB139" s="27">
        <f t="shared" si="3"/>
        <v>45912</v>
      </c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>
        <v>1000.0</v>
      </c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>
      <c r="A140" s="13" t="s">
        <v>45</v>
      </c>
      <c r="B140" s="1" t="s">
        <v>730</v>
      </c>
      <c r="C140" s="13" t="s">
        <v>731</v>
      </c>
      <c r="D140" s="14"/>
      <c r="E140" s="14"/>
      <c r="F140" s="14"/>
      <c r="G140" s="14">
        <v>500.0</v>
      </c>
      <c r="H140" s="15">
        <v>500.0</v>
      </c>
      <c r="I140" s="14">
        <v>0.14</v>
      </c>
      <c r="J140" s="14">
        <v>70.0</v>
      </c>
      <c r="K140" s="13" t="s">
        <v>732</v>
      </c>
      <c r="L140" s="16" t="s">
        <v>57</v>
      </c>
      <c r="M140" s="16" t="s">
        <v>57</v>
      </c>
      <c r="N140" s="16"/>
      <c r="O140" s="14"/>
      <c r="P140" s="17" t="s">
        <v>58</v>
      </c>
      <c r="Q140" s="18"/>
      <c r="R140" s="19">
        <v>2.1000000137E10</v>
      </c>
      <c r="S140" s="20" t="s">
        <v>733</v>
      </c>
      <c r="T140" s="39" t="s">
        <v>734</v>
      </c>
      <c r="U140" s="13">
        <f t="shared" si="1"/>
        <v>2500</v>
      </c>
      <c r="V140" s="22" t="s">
        <v>61</v>
      </c>
      <c r="W140" s="23" t="s">
        <v>62</v>
      </c>
      <c r="X140" s="14">
        <f t="shared" si="2"/>
        <v>21000000137</v>
      </c>
      <c r="Y140" s="24" t="s">
        <v>63</v>
      </c>
      <c r="Z140" s="25" t="s">
        <v>64</v>
      </c>
      <c r="AA140" s="40">
        <v>0.49</v>
      </c>
      <c r="AB140" s="27">
        <f t="shared" si="3"/>
        <v>45912</v>
      </c>
      <c r="AC140" s="14"/>
      <c r="AD140" s="14"/>
      <c r="AE140" s="14"/>
      <c r="AF140" s="14"/>
      <c r="AG140" s="14"/>
      <c r="AH140" s="14"/>
      <c r="AI140" s="14"/>
      <c r="AJ140" s="14"/>
      <c r="AK140" s="28">
        <f>500+500+500</f>
        <v>1500</v>
      </c>
      <c r="AL140" s="14"/>
      <c r="AM140" s="14"/>
      <c r="AN140" s="14"/>
      <c r="AO140" s="28">
        <v>500.0</v>
      </c>
      <c r="AP140" s="14"/>
      <c r="AQ140" s="14"/>
      <c r="AR140" s="14"/>
      <c r="AS140" s="14"/>
      <c r="AT140" s="14"/>
      <c r="AU140" s="14"/>
      <c r="AV140" s="14"/>
      <c r="AW140" s="14">
        <v>500.0</v>
      </c>
      <c r="AX140" s="14"/>
      <c r="AY140" s="14"/>
      <c r="AZ140" s="14"/>
      <c r="BA140" s="14"/>
      <c r="BB140" s="14"/>
      <c r="BC140" s="14"/>
      <c r="BD140" s="14"/>
      <c r="BE140" s="14"/>
    </row>
    <row r="141">
      <c r="A141" s="13" t="s">
        <v>33</v>
      </c>
      <c r="B141" s="1" t="s">
        <v>735</v>
      </c>
      <c r="C141" s="13" t="s">
        <v>736</v>
      </c>
      <c r="D141" s="14"/>
      <c r="E141" s="14"/>
      <c r="F141" s="14"/>
      <c r="G141" s="14">
        <v>10.0</v>
      </c>
      <c r="H141" s="15">
        <v>10.0</v>
      </c>
      <c r="I141" s="14">
        <v>105.0</v>
      </c>
      <c r="J141" s="14">
        <v>1050.0</v>
      </c>
      <c r="K141" s="13" t="s">
        <v>737</v>
      </c>
      <c r="L141" s="16" t="s">
        <v>57</v>
      </c>
      <c r="M141" s="16" t="s">
        <v>57</v>
      </c>
      <c r="N141" s="16"/>
      <c r="O141" s="14"/>
      <c r="P141" s="17" t="s">
        <v>58</v>
      </c>
      <c r="Q141" s="18"/>
      <c r="R141" s="18">
        <v>2.100000014E10</v>
      </c>
      <c r="S141" s="29" t="s">
        <v>738</v>
      </c>
      <c r="T141" s="33" t="s">
        <v>739</v>
      </c>
      <c r="U141" s="13">
        <f t="shared" si="1"/>
        <v>20</v>
      </c>
      <c r="V141" s="22" t="s">
        <v>75</v>
      </c>
      <c r="W141" s="23" t="s">
        <v>62</v>
      </c>
      <c r="X141" s="14">
        <f t="shared" si="2"/>
        <v>21000000140</v>
      </c>
      <c r="Y141" s="24" t="s">
        <v>63</v>
      </c>
      <c r="Z141" s="25" t="s">
        <v>64</v>
      </c>
      <c r="AA141" s="40">
        <v>163.0</v>
      </c>
      <c r="AB141" s="27">
        <f t="shared" si="3"/>
        <v>45912</v>
      </c>
      <c r="AC141" s="14"/>
      <c r="AD141" s="14"/>
      <c r="AE141" s="14"/>
      <c r="AF141" s="14"/>
      <c r="AG141" s="14"/>
      <c r="AH141" s="14"/>
      <c r="AI141" s="14"/>
      <c r="AJ141" s="14"/>
      <c r="AK141" s="14">
        <f>10+10</f>
        <v>20</v>
      </c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>
      <c r="A142" s="13" t="s">
        <v>45</v>
      </c>
      <c r="B142" s="31" t="s">
        <v>740</v>
      </c>
      <c r="C142" s="13" t="s">
        <v>741</v>
      </c>
      <c r="D142" s="14"/>
      <c r="E142" s="14"/>
      <c r="F142" s="14"/>
      <c r="G142" s="14">
        <v>5.0</v>
      </c>
      <c r="H142" s="15">
        <v>5.0</v>
      </c>
      <c r="I142" s="14">
        <v>83.5</v>
      </c>
      <c r="J142" s="14">
        <v>417.5</v>
      </c>
      <c r="K142" s="13" t="s">
        <v>737</v>
      </c>
      <c r="L142" s="16" t="s">
        <v>57</v>
      </c>
      <c r="M142" s="16" t="s">
        <v>57</v>
      </c>
      <c r="N142" s="16"/>
      <c r="O142" s="14"/>
      <c r="P142" s="17" t="s">
        <v>58</v>
      </c>
      <c r="Q142" s="18"/>
      <c r="R142" s="19">
        <v>2.1000000139E10</v>
      </c>
      <c r="S142" s="38" t="s">
        <v>742</v>
      </c>
      <c r="T142" s="39" t="s">
        <v>743</v>
      </c>
      <c r="U142" s="13">
        <f t="shared" si="1"/>
        <v>14</v>
      </c>
      <c r="V142" s="22" t="s">
        <v>75</v>
      </c>
      <c r="W142" s="23" t="s">
        <v>62</v>
      </c>
      <c r="X142" s="14">
        <f t="shared" si="2"/>
        <v>21000000139</v>
      </c>
      <c r="Y142" s="24" t="s">
        <v>63</v>
      </c>
      <c r="Z142" s="25" t="s">
        <v>64</v>
      </c>
      <c r="AA142" s="40">
        <v>50.53</v>
      </c>
      <c r="AB142" s="27">
        <f t="shared" si="3"/>
        <v>45912</v>
      </c>
      <c r="AC142" s="14"/>
      <c r="AD142" s="14"/>
      <c r="AE142" s="14"/>
      <c r="AF142" s="14"/>
      <c r="AG142" s="14"/>
      <c r="AH142" s="14"/>
      <c r="AI142" s="14"/>
      <c r="AJ142" s="14"/>
      <c r="AK142" s="28">
        <f>2+5</f>
        <v>7</v>
      </c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>
        <v>5.0</v>
      </c>
      <c r="AX142" s="14"/>
      <c r="AY142" s="14"/>
      <c r="AZ142" s="14"/>
      <c r="BA142" s="28">
        <v>2.0</v>
      </c>
      <c r="BB142" s="14"/>
      <c r="BC142" s="14"/>
      <c r="BD142" s="14"/>
      <c r="BE142" s="14"/>
    </row>
    <row r="143">
      <c r="A143" s="13" t="s">
        <v>45</v>
      </c>
      <c r="B143" s="1" t="s">
        <v>744</v>
      </c>
      <c r="C143" s="13" t="s">
        <v>745</v>
      </c>
      <c r="D143" s="14"/>
      <c r="E143" s="14"/>
      <c r="F143" s="14"/>
      <c r="G143" s="14">
        <v>2.0</v>
      </c>
      <c r="H143" s="15">
        <v>2.0</v>
      </c>
      <c r="I143" s="14">
        <v>162.0</v>
      </c>
      <c r="J143" s="14">
        <v>324.0</v>
      </c>
      <c r="K143" s="13" t="s">
        <v>746</v>
      </c>
      <c r="L143" s="16" t="s">
        <v>57</v>
      </c>
      <c r="M143" s="16" t="s">
        <v>57</v>
      </c>
      <c r="N143" s="16"/>
      <c r="O143" s="14"/>
      <c r="P143" s="17" t="s">
        <v>58</v>
      </c>
      <c r="Q143" s="18"/>
      <c r="R143" s="19">
        <v>2.1000000141E10</v>
      </c>
      <c r="S143" s="38" t="s">
        <v>747</v>
      </c>
      <c r="T143" s="39" t="s">
        <v>748</v>
      </c>
      <c r="U143" s="13">
        <f t="shared" si="1"/>
        <v>1500</v>
      </c>
      <c r="V143" s="22" t="s">
        <v>61</v>
      </c>
      <c r="W143" s="23" t="s">
        <v>62</v>
      </c>
      <c r="X143" s="14">
        <f t="shared" si="2"/>
        <v>21000000141</v>
      </c>
      <c r="Y143" s="24" t="s">
        <v>63</v>
      </c>
      <c r="Z143" s="25" t="s">
        <v>64</v>
      </c>
      <c r="AA143" s="26">
        <v>0.39</v>
      </c>
      <c r="AB143" s="27">
        <f t="shared" si="3"/>
        <v>45912</v>
      </c>
      <c r="AC143" s="14"/>
      <c r="AD143" s="14"/>
      <c r="AE143" s="14"/>
      <c r="AF143" s="14"/>
      <c r="AG143" s="14"/>
      <c r="AH143" s="14"/>
      <c r="AI143" s="14"/>
      <c r="AJ143" s="14"/>
      <c r="AK143" s="28">
        <v>500.0</v>
      </c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28">
        <v>1000.0</v>
      </c>
      <c r="AX143" s="14"/>
      <c r="AY143" s="14"/>
      <c r="AZ143" s="14"/>
      <c r="BA143" s="14"/>
      <c r="BB143" s="14"/>
      <c r="BC143" s="14"/>
      <c r="BD143" s="14"/>
      <c r="BE143" s="14"/>
    </row>
    <row r="144">
      <c r="A144" s="13" t="s">
        <v>45</v>
      </c>
      <c r="B144" s="1" t="s">
        <v>749</v>
      </c>
      <c r="C144" s="13" t="s">
        <v>750</v>
      </c>
      <c r="D144" s="14"/>
      <c r="E144" s="14"/>
      <c r="F144" s="14"/>
      <c r="G144" s="14">
        <v>500.0</v>
      </c>
      <c r="H144" s="15">
        <v>500.0</v>
      </c>
      <c r="I144" s="14">
        <v>0.12</v>
      </c>
      <c r="J144" s="14">
        <v>60.0</v>
      </c>
      <c r="K144" s="13" t="s">
        <v>751</v>
      </c>
      <c r="L144" s="16" t="s">
        <v>57</v>
      </c>
      <c r="M144" s="16" t="s">
        <v>57</v>
      </c>
      <c r="N144" s="16"/>
      <c r="O144" s="14"/>
      <c r="P144" s="17" t="s">
        <v>58</v>
      </c>
      <c r="Q144" s="18"/>
      <c r="R144" s="19">
        <v>2.1000000142E10</v>
      </c>
      <c r="S144" s="38" t="s">
        <v>752</v>
      </c>
      <c r="T144" s="39" t="s">
        <v>753</v>
      </c>
      <c r="U144" s="13">
        <f t="shared" si="1"/>
        <v>2000</v>
      </c>
      <c r="V144" s="22" t="s">
        <v>61</v>
      </c>
      <c r="W144" s="23" t="s">
        <v>62</v>
      </c>
      <c r="X144" s="14">
        <f t="shared" si="2"/>
        <v>21000000142</v>
      </c>
      <c r="Y144" s="24" t="s">
        <v>63</v>
      </c>
      <c r="Z144" s="25" t="s">
        <v>64</v>
      </c>
      <c r="AA144" s="26">
        <v>0.2</v>
      </c>
      <c r="AB144" s="27">
        <f t="shared" si="3"/>
        <v>45912</v>
      </c>
      <c r="AC144" s="14"/>
      <c r="AD144" s="14"/>
      <c r="AE144" s="14"/>
      <c r="AF144" s="14"/>
      <c r="AG144" s="14"/>
      <c r="AH144" s="14"/>
      <c r="AI144" s="14"/>
      <c r="AJ144" s="14"/>
      <c r="AK144" s="14">
        <f>500+500+500</f>
        <v>1500</v>
      </c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>
        <v>500.0</v>
      </c>
      <c r="AX144" s="14"/>
      <c r="AY144" s="14"/>
      <c r="AZ144" s="14"/>
      <c r="BA144" s="14"/>
      <c r="BB144" s="14"/>
      <c r="BC144" s="14"/>
      <c r="BD144" s="14"/>
      <c r="BE144" s="14"/>
    </row>
    <row r="145">
      <c r="A145" s="13" t="s">
        <v>42</v>
      </c>
      <c r="B145" s="1" t="s">
        <v>754</v>
      </c>
      <c r="C145" s="13" t="s">
        <v>755</v>
      </c>
      <c r="D145" s="14"/>
      <c r="E145" s="14"/>
      <c r="F145" s="14"/>
      <c r="G145" s="14">
        <v>1.0</v>
      </c>
      <c r="H145" s="15">
        <v>1.0</v>
      </c>
      <c r="I145" s="14">
        <v>185.0</v>
      </c>
      <c r="J145" s="14">
        <v>185.0</v>
      </c>
      <c r="K145" s="32" t="s">
        <v>756</v>
      </c>
      <c r="L145" s="16" t="s">
        <v>57</v>
      </c>
      <c r="M145" s="16" t="s">
        <v>79</v>
      </c>
      <c r="N145" s="16"/>
      <c r="O145" s="14"/>
      <c r="P145" s="17" t="s">
        <v>58</v>
      </c>
      <c r="Q145" s="32" t="s">
        <v>151</v>
      </c>
      <c r="R145" s="41">
        <v>2.1000000696E10</v>
      </c>
      <c r="S145" s="42" t="s">
        <v>757</v>
      </c>
      <c r="T145" s="36" t="s">
        <v>758</v>
      </c>
      <c r="U145" s="13">
        <f t="shared" si="1"/>
        <v>1</v>
      </c>
      <c r="V145" s="22" t="s">
        <v>75</v>
      </c>
      <c r="W145" s="23" t="s">
        <v>62</v>
      </c>
      <c r="X145" s="14">
        <f t="shared" si="2"/>
        <v>21000000696</v>
      </c>
      <c r="Y145" s="24" t="s">
        <v>63</v>
      </c>
      <c r="Z145" s="25" t="s">
        <v>64</v>
      </c>
      <c r="AA145" s="40">
        <v>262.44</v>
      </c>
      <c r="AB145" s="27">
        <f t="shared" si="3"/>
        <v>45912</v>
      </c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>
        <v>1.0</v>
      </c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>
      <c r="A146" s="13" t="s">
        <v>46</v>
      </c>
      <c r="B146" s="1" t="s">
        <v>759</v>
      </c>
      <c r="C146" s="13" t="s">
        <v>760</v>
      </c>
      <c r="D146" s="14"/>
      <c r="E146" s="14"/>
      <c r="F146" s="14"/>
      <c r="G146" s="14">
        <v>2.0</v>
      </c>
      <c r="H146" s="15">
        <v>2.0</v>
      </c>
      <c r="I146" s="14">
        <v>437.63</v>
      </c>
      <c r="J146" s="14">
        <v>875.26</v>
      </c>
      <c r="K146" s="13"/>
      <c r="L146" s="16" t="s">
        <v>57</v>
      </c>
      <c r="M146" s="16" t="s">
        <v>57</v>
      </c>
      <c r="N146" s="16"/>
      <c r="O146" s="14"/>
      <c r="P146" s="17" t="s">
        <v>58</v>
      </c>
      <c r="Q146" s="18"/>
      <c r="R146" s="19">
        <v>2.1000000671E10</v>
      </c>
      <c r="S146" s="38" t="s">
        <v>761</v>
      </c>
      <c r="T146" s="39" t="s">
        <v>762</v>
      </c>
      <c r="U146" s="13">
        <f t="shared" si="1"/>
        <v>2</v>
      </c>
      <c r="V146" s="22" t="s">
        <v>122</v>
      </c>
      <c r="W146" s="23" t="s">
        <v>62</v>
      </c>
      <c r="X146" s="14">
        <f t="shared" si="2"/>
        <v>21000000671</v>
      </c>
      <c r="Y146" s="24" t="s">
        <v>63</v>
      </c>
      <c r="Z146" s="25" t="s">
        <v>64</v>
      </c>
      <c r="AA146" s="40">
        <v>372.44</v>
      </c>
      <c r="AB146" s="27">
        <f t="shared" si="3"/>
        <v>45912</v>
      </c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>
        <v>2.0</v>
      </c>
      <c r="AY146" s="14"/>
      <c r="AZ146" s="14"/>
      <c r="BA146" s="14"/>
      <c r="BB146" s="14"/>
      <c r="BC146" s="14"/>
      <c r="BD146" s="14"/>
      <c r="BE146" s="14"/>
    </row>
    <row r="147">
      <c r="A147" s="13" t="s">
        <v>33</v>
      </c>
      <c r="B147" s="1" t="s">
        <v>763</v>
      </c>
      <c r="C147" s="13" t="s">
        <v>764</v>
      </c>
      <c r="D147" s="14"/>
      <c r="E147" s="14"/>
      <c r="F147" s="14"/>
      <c r="G147" s="14">
        <v>1.0</v>
      </c>
      <c r="H147" s="15">
        <v>1.0</v>
      </c>
      <c r="I147" s="14">
        <v>600.0</v>
      </c>
      <c r="J147" s="14">
        <v>600.0</v>
      </c>
      <c r="K147" s="13" t="s">
        <v>765</v>
      </c>
      <c r="L147" s="16" t="s">
        <v>57</v>
      </c>
      <c r="M147" s="16" t="s">
        <v>57</v>
      </c>
      <c r="N147" s="16"/>
      <c r="O147" s="14"/>
      <c r="P147" s="17" t="s">
        <v>58</v>
      </c>
      <c r="Q147" s="18"/>
      <c r="R147" s="19">
        <v>2.1000000573E10</v>
      </c>
      <c r="S147" s="49" t="s">
        <v>766</v>
      </c>
      <c r="T147" s="39" t="s">
        <v>767</v>
      </c>
      <c r="U147" s="13">
        <f t="shared" si="1"/>
        <v>75</v>
      </c>
      <c r="V147" s="22" t="s">
        <v>61</v>
      </c>
      <c r="W147" s="23" t="s">
        <v>62</v>
      </c>
      <c r="X147" s="14">
        <f t="shared" si="2"/>
        <v>21000000573</v>
      </c>
      <c r="Y147" s="24" t="s">
        <v>63</v>
      </c>
      <c r="Z147" s="25" t="s">
        <v>64</v>
      </c>
      <c r="AA147" s="26">
        <v>3.99</v>
      </c>
      <c r="AB147" s="27">
        <f t="shared" si="3"/>
        <v>45912</v>
      </c>
      <c r="AC147" s="14"/>
      <c r="AD147" s="14"/>
      <c r="AE147" s="14"/>
      <c r="AF147" s="14"/>
      <c r="AG147" s="14"/>
      <c r="AH147" s="14"/>
      <c r="AI147" s="14"/>
      <c r="AJ147" s="14"/>
      <c r="AK147" s="28">
        <v>25.0</v>
      </c>
      <c r="AL147" s="14"/>
      <c r="AM147" s="14"/>
      <c r="AN147" s="14"/>
      <c r="AO147" s="14"/>
      <c r="AP147" s="28">
        <v>50.0</v>
      </c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>
      <c r="A148" s="13" t="s">
        <v>33</v>
      </c>
      <c r="B148" s="1" t="s">
        <v>768</v>
      </c>
      <c r="C148" s="13" t="s">
        <v>769</v>
      </c>
      <c r="D148" s="14"/>
      <c r="E148" s="14"/>
      <c r="F148" s="14"/>
      <c r="G148" s="14">
        <v>8.0</v>
      </c>
      <c r="H148" s="15">
        <v>8.0</v>
      </c>
      <c r="I148" s="14">
        <v>16.0</v>
      </c>
      <c r="J148" s="14">
        <v>128.0</v>
      </c>
      <c r="K148" s="13" t="s">
        <v>770</v>
      </c>
      <c r="L148" s="16" t="s">
        <v>57</v>
      </c>
      <c r="M148" s="16" t="s">
        <v>57</v>
      </c>
      <c r="N148" s="16"/>
      <c r="O148" s="14"/>
      <c r="P148" s="17" t="s">
        <v>58</v>
      </c>
      <c r="Q148" s="18"/>
      <c r="R148" s="19">
        <v>2.100000002E10</v>
      </c>
      <c r="S148" s="38" t="s">
        <v>771</v>
      </c>
      <c r="T148" s="39" t="s">
        <v>772</v>
      </c>
      <c r="U148" s="13">
        <f t="shared" si="1"/>
        <v>12500</v>
      </c>
      <c r="V148" s="22" t="s">
        <v>61</v>
      </c>
      <c r="W148" s="23" t="s">
        <v>62</v>
      </c>
      <c r="X148" s="14">
        <f t="shared" si="2"/>
        <v>21000000020</v>
      </c>
      <c r="Y148" s="24" t="s">
        <v>63</v>
      </c>
      <c r="Z148" s="25" t="s">
        <v>64</v>
      </c>
      <c r="AA148" s="40">
        <v>0.12</v>
      </c>
      <c r="AB148" s="27">
        <f t="shared" si="3"/>
        <v>45912</v>
      </c>
      <c r="AC148" s="14"/>
      <c r="AD148" s="14"/>
      <c r="AE148" s="14"/>
      <c r="AF148" s="14"/>
      <c r="AG148" s="14"/>
      <c r="AH148" s="14"/>
      <c r="AI148" s="14"/>
      <c r="AJ148" s="14"/>
      <c r="AK148" s="28">
        <v>8500.0</v>
      </c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28">
        <v>4000.0</v>
      </c>
    </row>
    <row r="149">
      <c r="A149" s="13" t="s">
        <v>38</v>
      </c>
      <c r="B149" s="31" t="s">
        <v>773</v>
      </c>
      <c r="C149" s="13" t="s">
        <v>774</v>
      </c>
      <c r="D149" s="14"/>
      <c r="E149" s="14"/>
      <c r="F149" s="14"/>
      <c r="G149" s="14">
        <v>2.0</v>
      </c>
      <c r="H149" s="15">
        <v>2.0</v>
      </c>
      <c r="I149" s="14">
        <v>380.0</v>
      </c>
      <c r="J149" s="14">
        <v>760.0</v>
      </c>
      <c r="K149" s="13"/>
      <c r="L149" s="16" t="s">
        <v>57</v>
      </c>
      <c r="M149" s="16" t="s">
        <v>57</v>
      </c>
      <c r="N149" s="16"/>
      <c r="O149" s="14"/>
      <c r="P149" s="17" t="s">
        <v>58</v>
      </c>
      <c r="Q149" s="18"/>
      <c r="R149" s="19">
        <v>2.1000000669E10</v>
      </c>
      <c r="S149" s="38" t="s">
        <v>775</v>
      </c>
      <c r="T149" s="39" t="s">
        <v>776</v>
      </c>
      <c r="U149" s="13">
        <f t="shared" si="1"/>
        <v>2</v>
      </c>
      <c r="V149" s="22" t="s">
        <v>122</v>
      </c>
      <c r="W149" s="23" t="s">
        <v>62</v>
      </c>
      <c r="X149" s="14">
        <f t="shared" si="2"/>
        <v>21000000669</v>
      </c>
      <c r="Y149" s="24" t="s">
        <v>63</v>
      </c>
      <c r="Z149" s="25" t="s">
        <v>64</v>
      </c>
      <c r="AA149" s="26">
        <v>233.21</v>
      </c>
      <c r="AB149" s="27">
        <f t="shared" si="3"/>
        <v>45912</v>
      </c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>
        <v>2.0</v>
      </c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>
      <c r="A150" s="13" t="s">
        <v>52</v>
      </c>
      <c r="B150" s="1" t="s">
        <v>777</v>
      </c>
      <c r="C150" s="13" t="s">
        <v>778</v>
      </c>
      <c r="D150" s="14"/>
      <c r="E150" s="14"/>
      <c r="F150" s="14"/>
      <c r="G150" s="14">
        <v>2.0</v>
      </c>
      <c r="H150" s="15">
        <v>2.0</v>
      </c>
      <c r="I150" s="14">
        <v>49.35</v>
      </c>
      <c r="J150" s="14">
        <v>98.7</v>
      </c>
      <c r="K150" s="13"/>
      <c r="L150" s="16" t="s">
        <v>57</v>
      </c>
      <c r="M150" s="16" t="s">
        <v>57</v>
      </c>
      <c r="N150" s="16"/>
      <c r="O150" s="14"/>
      <c r="P150" s="17" t="s">
        <v>186</v>
      </c>
      <c r="Q150" s="18"/>
      <c r="R150" s="18">
        <v>2.1000000481E10</v>
      </c>
      <c r="S150" s="48" t="s">
        <v>779</v>
      </c>
      <c r="T150" s="33" t="s">
        <v>780</v>
      </c>
      <c r="U150" s="13">
        <f t="shared" si="1"/>
        <v>2</v>
      </c>
      <c r="V150" s="22" t="s">
        <v>122</v>
      </c>
      <c r="W150" s="23" t="s">
        <v>62</v>
      </c>
      <c r="X150" s="14">
        <f t="shared" si="2"/>
        <v>21000000481</v>
      </c>
      <c r="Y150" s="24" t="s">
        <v>63</v>
      </c>
      <c r="Z150" s="25" t="s">
        <v>64</v>
      </c>
      <c r="AA150" s="40">
        <v>58.05</v>
      </c>
      <c r="AB150" s="27">
        <f t="shared" si="3"/>
        <v>45912</v>
      </c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>
        <v>2.0</v>
      </c>
      <c r="BE150" s="14"/>
    </row>
    <row r="151">
      <c r="A151" s="13" t="s">
        <v>42</v>
      </c>
      <c r="B151" s="1" t="s">
        <v>781</v>
      </c>
      <c r="C151" s="13" t="s">
        <v>782</v>
      </c>
      <c r="D151" s="14"/>
      <c r="E151" s="14"/>
      <c r="F151" s="14"/>
      <c r="G151" s="14">
        <v>400.0</v>
      </c>
      <c r="H151" s="15">
        <v>400.0</v>
      </c>
      <c r="I151" s="14">
        <v>5.35</v>
      </c>
      <c r="J151" s="14">
        <v>2140.0</v>
      </c>
      <c r="K151" s="13" t="s">
        <v>783</v>
      </c>
      <c r="L151" s="16" t="s">
        <v>57</v>
      </c>
      <c r="M151" s="16" t="s">
        <v>79</v>
      </c>
      <c r="N151" s="16"/>
      <c r="O151" s="14"/>
      <c r="P151" s="17" t="s">
        <v>332</v>
      </c>
      <c r="Q151" s="13"/>
      <c r="R151" s="34"/>
      <c r="S151" s="35" t="s">
        <v>784</v>
      </c>
      <c r="T151" s="36" t="s">
        <v>785</v>
      </c>
      <c r="U151" s="13">
        <f t="shared" si="1"/>
        <v>400</v>
      </c>
      <c r="V151" s="37" t="s">
        <v>61</v>
      </c>
      <c r="W151" s="65"/>
      <c r="X151" s="14" t="str">
        <f t="shared" si="2"/>
        <v/>
      </c>
      <c r="Y151" s="24" t="s">
        <v>63</v>
      </c>
      <c r="Z151" s="25" t="s">
        <v>64</v>
      </c>
      <c r="AA151" s="66"/>
      <c r="AB151" s="27">
        <f t="shared" si="3"/>
        <v>45912</v>
      </c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>
        <v>400.0</v>
      </c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>
      <c r="A152" s="13" t="s">
        <v>33</v>
      </c>
      <c r="B152" s="1" t="s">
        <v>786</v>
      </c>
      <c r="C152" s="13" t="s">
        <v>787</v>
      </c>
      <c r="D152" s="14"/>
      <c r="E152" s="14"/>
      <c r="F152" s="14"/>
      <c r="G152" s="14">
        <v>6.0</v>
      </c>
      <c r="H152" s="14">
        <v>6.0</v>
      </c>
      <c r="I152" s="14">
        <v>85.0</v>
      </c>
      <c r="J152" s="14">
        <v>510.0</v>
      </c>
      <c r="K152" s="13" t="s">
        <v>788</v>
      </c>
      <c r="L152" s="16" t="s">
        <v>57</v>
      </c>
      <c r="M152" s="16" t="s">
        <v>57</v>
      </c>
      <c r="N152" s="16"/>
      <c r="O152" s="14"/>
      <c r="P152" s="17" t="s">
        <v>58</v>
      </c>
      <c r="Q152" s="18"/>
      <c r="R152" s="19">
        <v>2.1000000158E10</v>
      </c>
      <c r="S152" s="38" t="s">
        <v>789</v>
      </c>
      <c r="T152" s="39" t="s">
        <v>790</v>
      </c>
      <c r="U152" s="13">
        <f t="shared" si="1"/>
        <v>12</v>
      </c>
      <c r="V152" s="60" t="s">
        <v>75</v>
      </c>
      <c r="W152" s="23" t="s">
        <v>62</v>
      </c>
      <c r="X152" s="14">
        <f t="shared" si="2"/>
        <v>21000000158</v>
      </c>
      <c r="Y152" s="24" t="s">
        <v>63</v>
      </c>
      <c r="Z152" s="25" t="s">
        <v>64</v>
      </c>
      <c r="AA152" s="40">
        <v>88.04</v>
      </c>
      <c r="AB152" s="27">
        <f t="shared" si="3"/>
        <v>45912</v>
      </c>
      <c r="AC152" s="14"/>
      <c r="AD152" s="14"/>
      <c r="AE152" s="14"/>
      <c r="AF152" s="14"/>
      <c r="AG152" s="14"/>
      <c r="AH152" s="14"/>
      <c r="AI152" s="14"/>
      <c r="AJ152" s="14"/>
      <c r="AK152" s="28">
        <v>6.0</v>
      </c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28">
        <v>6.0</v>
      </c>
    </row>
    <row r="153">
      <c r="A153" s="13" t="s">
        <v>33</v>
      </c>
      <c r="B153" s="31" t="s">
        <v>791</v>
      </c>
      <c r="C153" s="13" t="s">
        <v>792</v>
      </c>
      <c r="D153" s="14"/>
      <c r="E153" s="14"/>
      <c r="F153" s="14"/>
      <c r="G153" s="14">
        <v>1.0</v>
      </c>
      <c r="H153" s="14">
        <v>1.0</v>
      </c>
      <c r="I153" s="14">
        <v>71.0</v>
      </c>
      <c r="J153" s="14">
        <v>71.0</v>
      </c>
      <c r="K153" s="13" t="s">
        <v>793</v>
      </c>
      <c r="L153" s="16" t="s">
        <v>57</v>
      </c>
      <c r="M153" s="16" t="s">
        <v>57</v>
      </c>
      <c r="N153" s="16"/>
      <c r="O153" s="14"/>
      <c r="P153" s="17" t="s">
        <v>58</v>
      </c>
      <c r="Q153" s="18"/>
      <c r="R153" s="19">
        <v>2.100000016E10</v>
      </c>
      <c r="S153" s="38" t="s">
        <v>794</v>
      </c>
      <c r="T153" s="39" t="s">
        <v>795</v>
      </c>
      <c r="U153" s="13">
        <f t="shared" si="1"/>
        <v>11</v>
      </c>
      <c r="V153" s="60" t="s">
        <v>75</v>
      </c>
      <c r="W153" s="23" t="s">
        <v>62</v>
      </c>
      <c r="X153" s="14">
        <f t="shared" si="2"/>
        <v>21000000160</v>
      </c>
      <c r="Y153" s="24" t="s">
        <v>63</v>
      </c>
      <c r="Z153" s="25" t="s">
        <v>64</v>
      </c>
      <c r="AA153" s="40">
        <v>34.88</v>
      </c>
      <c r="AB153" s="27">
        <f t="shared" si="3"/>
        <v>45912</v>
      </c>
      <c r="AC153" s="14"/>
      <c r="AD153" s="14"/>
      <c r="AE153" s="14"/>
      <c r="AF153" s="14"/>
      <c r="AG153" s="14"/>
      <c r="AH153" s="14"/>
      <c r="AI153" s="14"/>
      <c r="AJ153" s="14"/>
      <c r="AK153" s="28">
        <v>2.0</v>
      </c>
      <c r="AL153" s="14"/>
      <c r="AM153" s="14"/>
      <c r="AN153" s="14"/>
      <c r="AO153" s="28">
        <v>1.0</v>
      </c>
      <c r="AP153" s="14"/>
      <c r="AQ153" s="14"/>
      <c r="AR153" s="14"/>
      <c r="AS153" s="14"/>
      <c r="AT153" s="14"/>
      <c r="AU153" s="14"/>
      <c r="AV153" s="14"/>
      <c r="AW153" s="28">
        <v>7.0</v>
      </c>
      <c r="AX153" s="14"/>
      <c r="AY153" s="28">
        <v>1.0</v>
      </c>
      <c r="AZ153" s="14"/>
      <c r="BA153" s="14"/>
      <c r="BB153" s="14"/>
      <c r="BC153" s="14"/>
      <c r="BD153" s="14"/>
      <c r="BE153" s="14"/>
    </row>
    <row r="154">
      <c r="A154" s="13" t="s">
        <v>33</v>
      </c>
      <c r="B154" s="1" t="s">
        <v>796</v>
      </c>
      <c r="C154" s="13" t="s">
        <v>797</v>
      </c>
      <c r="D154" s="14"/>
      <c r="E154" s="14"/>
      <c r="F154" s="14"/>
      <c r="G154" s="14">
        <v>1.0</v>
      </c>
      <c r="H154" s="15">
        <v>1.0</v>
      </c>
      <c r="I154" s="14">
        <v>117.0</v>
      </c>
      <c r="J154" s="14">
        <v>117.0</v>
      </c>
      <c r="K154" s="13" t="s">
        <v>798</v>
      </c>
      <c r="L154" s="16" t="s">
        <v>57</v>
      </c>
      <c r="M154" s="16" t="s">
        <v>57</v>
      </c>
      <c r="N154" s="16"/>
      <c r="O154" s="14"/>
      <c r="P154" s="17" t="s">
        <v>58</v>
      </c>
      <c r="Q154" s="18"/>
      <c r="R154" s="19">
        <v>2.100000047E10</v>
      </c>
      <c r="S154" s="38" t="s">
        <v>799</v>
      </c>
      <c r="T154" s="39" t="s">
        <v>800</v>
      </c>
      <c r="U154" s="13">
        <f t="shared" si="1"/>
        <v>1</v>
      </c>
      <c r="V154" s="22" t="s">
        <v>75</v>
      </c>
      <c r="W154" s="23" t="s">
        <v>62</v>
      </c>
      <c r="X154" s="14">
        <f t="shared" si="2"/>
        <v>21000000470</v>
      </c>
      <c r="Y154" s="24" t="s">
        <v>63</v>
      </c>
      <c r="Z154" s="25" t="s">
        <v>64</v>
      </c>
      <c r="AA154" s="26">
        <v>77.06</v>
      </c>
      <c r="AB154" s="27">
        <f t="shared" si="3"/>
        <v>45912</v>
      </c>
      <c r="AC154" s="14"/>
      <c r="AD154" s="14"/>
      <c r="AE154" s="14"/>
      <c r="AF154" s="14"/>
      <c r="AG154" s="14"/>
      <c r="AH154" s="14"/>
      <c r="AI154" s="14"/>
      <c r="AJ154" s="14"/>
      <c r="AK154" s="14">
        <v>1.0</v>
      </c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>
      <c r="A155" s="13" t="s">
        <v>33</v>
      </c>
      <c r="B155" s="1" t="s">
        <v>801</v>
      </c>
      <c r="C155" s="13" t="s">
        <v>802</v>
      </c>
      <c r="D155" s="14"/>
      <c r="E155" s="14"/>
      <c r="F155" s="14"/>
      <c r="G155" s="14">
        <v>1.0</v>
      </c>
      <c r="H155" s="15">
        <v>1.0</v>
      </c>
      <c r="I155" s="14">
        <v>29.0</v>
      </c>
      <c r="J155" s="14">
        <v>29.0</v>
      </c>
      <c r="K155" s="13" t="s">
        <v>803</v>
      </c>
      <c r="L155" s="16" t="s">
        <v>57</v>
      </c>
      <c r="M155" s="16" t="s">
        <v>57</v>
      </c>
      <c r="N155" s="16"/>
      <c r="O155" s="14"/>
      <c r="P155" s="17" t="s">
        <v>58</v>
      </c>
      <c r="Q155" s="18"/>
      <c r="R155" s="19">
        <v>2.1000000162E10</v>
      </c>
      <c r="S155" s="38" t="s">
        <v>804</v>
      </c>
      <c r="T155" s="39" t="s">
        <v>805</v>
      </c>
      <c r="U155" s="13">
        <f t="shared" si="1"/>
        <v>2</v>
      </c>
      <c r="V155" s="22" t="s">
        <v>75</v>
      </c>
      <c r="W155" s="23" t="s">
        <v>62</v>
      </c>
      <c r="X155" s="14">
        <f t="shared" si="2"/>
        <v>21000000162</v>
      </c>
      <c r="Y155" s="24" t="s">
        <v>63</v>
      </c>
      <c r="Z155" s="25" t="s">
        <v>64</v>
      </c>
      <c r="AA155" s="40">
        <v>83.0</v>
      </c>
      <c r="AB155" s="27">
        <f t="shared" si="3"/>
        <v>45912</v>
      </c>
      <c r="AC155" s="14"/>
      <c r="AD155" s="14"/>
      <c r="AE155" s="14"/>
      <c r="AF155" s="14"/>
      <c r="AG155" s="14"/>
      <c r="AH155" s="14"/>
      <c r="AI155" s="14"/>
      <c r="AJ155" s="14"/>
      <c r="AK155" s="14">
        <v>1.0</v>
      </c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28">
        <v>1.0</v>
      </c>
      <c r="AX155" s="14"/>
      <c r="AY155" s="14"/>
      <c r="AZ155" s="14"/>
      <c r="BA155" s="14"/>
      <c r="BB155" s="14"/>
      <c r="BC155" s="14"/>
      <c r="BD155" s="14"/>
      <c r="BE155" s="14"/>
    </row>
    <row r="156">
      <c r="A156" s="13" t="s">
        <v>30</v>
      </c>
      <c r="B156" s="1" t="s">
        <v>806</v>
      </c>
      <c r="C156" s="13" t="s">
        <v>807</v>
      </c>
      <c r="D156" s="14"/>
      <c r="E156" s="14"/>
      <c r="F156" s="14"/>
      <c r="G156" s="14">
        <v>2.0</v>
      </c>
      <c r="H156" s="15">
        <v>2.0</v>
      </c>
      <c r="I156" s="14">
        <v>271.72</v>
      </c>
      <c r="J156" s="14">
        <v>543.44</v>
      </c>
      <c r="K156" s="13"/>
      <c r="L156" s="16" t="s">
        <v>57</v>
      </c>
      <c r="M156" s="16" t="s">
        <v>57</v>
      </c>
      <c r="N156" s="16"/>
      <c r="O156" s="14"/>
      <c r="P156" s="17" t="s">
        <v>211</v>
      </c>
      <c r="Q156" s="18"/>
      <c r="R156" s="18">
        <v>2.1000000474E10</v>
      </c>
      <c r="S156" s="29" t="s">
        <v>808</v>
      </c>
      <c r="T156" s="33" t="s">
        <v>809</v>
      </c>
      <c r="U156" s="13">
        <f t="shared" si="1"/>
        <v>3</v>
      </c>
      <c r="V156" s="22" t="s">
        <v>122</v>
      </c>
      <c r="W156" s="23" t="s">
        <v>62</v>
      </c>
      <c r="X156" s="14">
        <f t="shared" si="2"/>
        <v>21000000474</v>
      </c>
      <c r="Y156" s="24" t="s">
        <v>63</v>
      </c>
      <c r="Z156" s="25" t="s">
        <v>64</v>
      </c>
      <c r="AA156" s="40">
        <v>341.2</v>
      </c>
      <c r="AB156" s="27">
        <f t="shared" si="3"/>
        <v>45912</v>
      </c>
      <c r="AC156" s="14"/>
      <c r="AD156" s="14"/>
      <c r="AE156" s="14"/>
      <c r="AF156" s="14"/>
      <c r="AG156" s="14"/>
      <c r="AH156" s="14">
        <v>2.0</v>
      </c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28">
        <v>1.0</v>
      </c>
      <c r="AY156" s="14"/>
      <c r="AZ156" s="14"/>
      <c r="BA156" s="14"/>
      <c r="BB156" s="14"/>
      <c r="BC156" s="14"/>
      <c r="BD156" s="14"/>
      <c r="BE156" s="14"/>
    </row>
    <row r="157">
      <c r="A157" s="13" t="s">
        <v>33</v>
      </c>
      <c r="B157" s="1" t="s">
        <v>810</v>
      </c>
      <c r="C157" s="13" t="s">
        <v>811</v>
      </c>
      <c r="D157" s="14"/>
      <c r="E157" s="14"/>
      <c r="F157" s="14"/>
      <c r="G157" s="14">
        <v>8.0</v>
      </c>
      <c r="H157" s="15">
        <v>8.0</v>
      </c>
      <c r="I157" s="14">
        <v>217.0</v>
      </c>
      <c r="J157" s="14">
        <v>1736.0</v>
      </c>
      <c r="K157" s="13"/>
      <c r="L157" s="16" t="s">
        <v>57</v>
      </c>
      <c r="M157" s="16" t="s">
        <v>57</v>
      </c>
      <c r="N157" s="16"/>
      <c r="O157" s="14"/>
      <c r="P157" s="17" t="s">
        <v>211</v>
      </c>
      <c r="Q157" s="18"/>
      <c r="R157" s="19">
        <v>2.100000067E10</v>
      </c>
      <c r="S157" s="38" t="s">
        <v>812</v>
      </c>
      <c r="T157" s="39" t="s">
        <v>813</v>
      </c>
      <c r="U157" s="13">
        <f t="shared" si="1"/>
        <v>12</v>
      </c>
      <c r="V157" s="22" t="s">
        <v>122</v>
      </c>
      <c r="W157" s="23" t="s">
        <v>62</v>
      </c>
      <c r="X157" s="14">
        <f t="shared" si="2"/>
        <v>21000000670</v>
      </c>
      <c r="Y157" s="24" t="s">
        <v>63</v>
      </c>
      <c r="Z157" s="25" t="s">
        <v>64</v>
      </c>
      <c r="AA157" s="26">
        <v>198.98</v>
      </c>
      <c r="AB157" s="27">
        <f t="shared" si="3"/>
        <v>45912</v>
      </c>
      <c r="AC157" s="14"/>
      <c r="AD157" s="14"/>
      <c r="AE157" s="14"/>
      <c r="AF157" s="14"/>
      <c r="AG157" s="14"/>
      <c r="AH157" s="14"/>
      <c r="AI157" s="14"/>
      <c r="AJ157" s="14"/>
      <c r="AK157" s="14">
        <f>8+4</f>
        <v>12</v>
      </c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>
      <c r="A158" s="13" t="s">
        <v>46</v>
      </c>
      <c r="B158" s="1" t="s">
        <v>814</v>
      </c>
      <c r="C158" s="13" t="s">
        <v>815</v>
      </c>
      <c r="D158" s="14"/>
      <c r="E158" s="14"/>
      <c r="F158" s="14"/>
      <c r="G158" s="14">
        <v>3.0</v>
      </c>
      <c r="H158" s="15">
        <v>3.0</v>
      </c>
      <c r="I158" s="14">
        <v>226.74</v>
      </c>
      <c r="J158" s="14">
        <v>680.22</v>
      </c>
      <c r="K158" s="13"/>
      <c r="L158" s="16" t="s">
        <v>57</v>
      </c>
      <c r="M158" s="16" t="s">
        <v>57</v>
      </c>
      <c r="N158" s="16"/>
      <c r="O158" s="14"/>
      <c r="P158" s="17" t="s">
        <v>211</v>
      </c>
      <c r="Q158" s="18"/>
      <c r="R158" s="19">
        <v>2.1000000675E10</v>
      </c>
      <c r="S158" s="38" t="s">
        <v>816</v>
      </c>
      <c r="T158" s="39" t="s">
        <v>817</v>
      </c>
      <c r="U158" s="13">
        <f t="shared" si="1"/>
        <v>4</v>
      </c>
      <c r="V158" s="22" t="s">
        <v>122</v>
      </c>
      <c r="W158" s="23" t="s">
        <v>62</v>
      </c>
      <c r="X158" s="14">
        <f t="shared" si="2"/>
        <v>21000000675</v>
      </c>
      <c r="Y158" s="24" t="s">
        <v>63</v>
      </c>
      <c r="Z158" s="25" t="s">
        <v>64</v>
      </c>
      <c r="AA158" s="40">
        <v>348.28</v>
      </c>
      <c r="AB158" s="27">
        <f t="shared" si="3"/>
        <v>45912</v>
      </c>
      <c r="AC158" s="14"/>
      <c r="AD158" s="14"/>
      <c r="AE158" s="14"/>
      <c r="AF158" s="14"/>
      <c r="AG158" s="14"/>
      <c r="AH158" s="28">
        <v>1.0</v>
      </c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>
        <v>3.0</v>
      </c>
      <c r="AY158" s="14"/>
      <c r="AZ158" s="14"/>
      <c r="BA158" s="14"/>
      <c r="BB158" s="14"/>
      <c r="BC158" s="14"/>
      <c r="BD158" s="14"/>
      <c r="BE158" s="14"/>
    </row>
    <row r="159">
      <c r="A159" s="13" t="s">
        <v>42</v>
      </c>
      <c r="B159" s="1" t="s">
        <v>818</v>
      </c>
      <c r="C159" s="13" t="s">
        <v>819</v>
      </c>
      <c r="D159" s="14"/>
      <c r="E159" s="14"/>
      <c r="F159" s="14"/>
      <c r="G159" s="14">
        <v>500.0</v>
      </c>
      <c r="H159" s="15">
        <v>500.0</v>
      </c>
      <c r="I159" s="14">
        <v>0.73</v>
      </c>
      <c r="J159" s="14">
        <v>365.0</v>
      </c>
      <c r="K159" s="13" t="s">
        <v>820</v>
      </c>
      <c r="L159" s="16" t="s">
        <v>57</v>
      </c>
      <c r="M159" s="16" t="s">
        <v>79</v>
      </c>
      <c r="N159" s="16"/>
      <c r="O159" s="14"/>
      <c r="P159" s="17" t="s">
        <v>296</v>
      </c>
      <c r="Q159" s="32"/>
      <c r="R159" s="41">
        <v>2.1000000322E10</v>
      </c>
      <c r="S159" s="42" t="s">
        <v>821</v>
      </c>
      <c r="T159" s="76" t="s">
        <v>822</v>
      </c>
      <c r="U159" s="13">
        <f t="shared" si="1"/>
        <v>500</v>
      </c>
      <c r="V159" s="22" t="s">
        <v>61</v>
      </c>
      <c r="W159" s="23" t="s">
        <v>62</v>
      </c>
      <c r="X159" s="14">
        <f t="shared" si="2"/>
        <v>21000000322</v>
      </c>
      <c r="Y159" s="24" t="s">
        <v>63</v>
      </c>
      <c r="Z159" s="25" t="s">
        <v>64</v>
      </c>
      <c r="AA159" s="26">
        <v>0.76</v>
      </c>
      <c r="AB159" s="27">
        <f t="shared" si="3"/>
        <v>45912</v>
      </c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>
        <v>500.0</v>
      </c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>
      <c r="A160" s="13" t="s">
        <v>33</v>
      </c>
      <c r="B160" s="1" t="s">
        <v>823</v>
      </c>
      <c r="C160" s="13" t="s">
        <v>824</v>
      </c>
      <c r="D160" s="14"/>
      <c r="E160" s="14"/>
      <c r="F160" s="14"/>
      <c r="G160" s="14">
        <v>10.0</v>
      </c>
      <c r="H160" s="15">
        <v>10.0</v>
      </c>
      <c r="I160" s="14">
        <v>470.0</v>
      </c>
      <c r="J160" s="14">
        <v>4700.0</v>
      </c>
      <c r="K160" s="13" t="s">
        <v>825</v>
      </c>
      <c r="L160" s="16" t="s">
        <v>57</v>
      </c>
      <c r="M160" s="16" t="s">
        <v>57</v>
      </c>
      <c r="N160" s="16"/>
      <c r="O160" s="14"/>
      <c r="P160" s="17" t="s">
        <v>58</v>
      </c>
      <c r="Q160" s="18"/>
      <c r="R160" s="19">
        <v>2.1000000473E10</v>
      </c>
      <c r="S160" s="43" t="s">
        <v>826</v>
      </c>
      <c r="T160" s="39" t="s">
        <v>827</v>
      </c>
      <c r="U160" s="13">
        <f t="shared" si="1"/>
        <v>10</v>
      </c>
      <c r="V160" s="22" t="s">
        <v>61</v>
      </c>
      <c r="W160" s="65"/>
      <c r="X160" s="14">
        <f t="shared" si="2"/>
        <v>21000000473</v>
      </c>
      <c r="Y160" s="24" t="s">
        <v>63</v>
      </c>
      <c r="Z160" s="25" t="s">
        <v>64</v>
      </c>
      <c r="AA160" s="66"/>
      <c r="AB160" s="27">
        <f t="shared" si="3"/>
        <v>45912</v>
      </c>
      <c r="AC160" s="14"/>
      <c r="AD160" s="14"/>
      <c r="AE160" s="14"/>
      <c r="AF160" s="14"/>
      <c r="AG160" s="14"/>
      <c r="AH160" s="14"/>
      <c r="AI160" s="14"/>
      <c r="AJ160" s="14"/>
      <c r="AK160" s="14">
        <v>10.0</v>
      </c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>
      <c r="A161" s="13" t="s">
        <v>33</v>
      </c>
      <c r="B161" s="1" t="s">
        <v>828</v>
      </c>
      <c r="C161" s="13" t="s">
        <v>829</v>
      </c>
      <c r="D161" s="14"/>
      <c r="E161" s="14"/>
      <c r="F161" s="14"/>
      <c r="G161" s="14">
        <v>7.0</v>
      </c>
      <c r="H161" s="15">
        <v>7.0</v>
      </c>
      <c r="I161" s="14">
        <v>30.0</v>
      </c>
      <c r="J161" s="14">
        <v>210.0</v>
      </c>
      <c r="K161" s="13" t="s">
        <v>830</v>
      </c>
      <c r="L161" s="16" t="s">
        <v>57</v>
      </c>
      <c r="M161" s="16" t="s">
        <v>57</v>
      </c>
      <c r="N161" s="16"/>
      <c r="O161" s="14"/>
      <c r="P161" s="17" t="s">
        <v>58</v>
      </c>
      <c r="Q161" s="18"/>
      <c r="R161" s="19">
        <v>2.1000000164E10</v>
      </c>
      <c r="S161" s="38" t="s">
        <v>831</v>
      </c>
      <c r="T161" s="39" t="s">
        <v>832</v>
      </c>
      <c r="U161" s="13">
        <f t="shared" si="1"/>
        <v>4500</v>
      </c>
      <c r="V161" s="22" t="s">
        <v>61</v>
      </c>
      <c r="W161" s="23" t="s">
        <v>62</v>
      </c>
      <c r="X161" s="14">
        <f t="shared" si="2"/>
        <v>21000000164</v>
      </c>
      <c r="Y161" s="24" t="s">
        <v>63</v>
      </c>
      <c r="Z161" s="25" t="s">
        <v>64</v>
      </c>
      <c r="AA161" s="40">
        <v>0.1</v>
      </c>
      <c r="AB161" s="27">
        <f t="shared" si="3"/>
        <v>45912</v>
      </c>
      <c r="AC161" s="14"/>
      <c r="AD161" s="28">
        <v>500.0</v>
      </c>
      <c r="AE161" s="14"/>
      <c r="AF161" s="14"/>
      <c r="AG161" s="14"/>
      <c r="AH161" s="14"/>
      <c r="AI161" s="14"/>
      <c r="AJ161" s="14"/>
      <c r="AK161" s="28">
        <v>4000.0</v>
      </c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>
      <c r="A162" s="13" t="s">
        <v>38</v>
      </c>
      <c r="B162" s="1" t="s">
        <v>833</v>
      </c>
      <c r="C162" s="13" t="s">
        <v>834</v>
      </c>
      <c r="D162" s="14"/>
      <c r="E162" s="14"/>
      <c r="F162" s="14"/>
      <c r="G162" s="14">
        <v>1.0</v>
      </c>
      <c r="H162" s="15">
        <v>1.0</v>
      </c>
      <c r="I162" s="14">
        <v>900.0</v>
      </c>
      <c r="J162" s="14">
        <v>900.0</v>
      </c>
      <c r="K162" s="13"/>
      <c r="L162" s="16" t="s">
        <v>57</v>
      </c>
      <c r="M162" s="16" t="s">
        <v>79</v>
      </c>
      <c r="N162" s="16"/>
      <c r="O162" s="14"/>
      <c r="P162" s="17" t="s">
        <v>186</v>
      </c>
      <c r="Q162" s="32" t="s">
        <v>151</v>
      </c>
      <c r="R162" s="32">
        <v>2.1000000724E10</v>
      </c>
      <c r="S162" s="47" t="s">
        <v>835</v>
      </c>
      <c r="T162" s="2" t="s">
        <v>836</v>
      </c>
      <c r="U162" s="13">
        <f t="shared" si="1"/>
        <v>500</v>
      </c>
      <c r="V162" s="37" t="s">
        <v>471</v>
      </c>
      <c r="W162" s="23" t="s">
        <v>62</v>
      </c>
      <c r="X162" s="14">
        <f t="shared" si="2"/>
        <v>21000000724</v>
      </c>
      <c r="Y162" s="24" t="s">
        <v>63</v>
      </c>
      <c r="Z162" s="25" t="s">
        <v>64</v>
      </c>
      <c r="AA162" s="26">
        <v>1.43</v>
      </c>
      <c r="AB162" s="27">
        <f t="shared" si="3"/>
        <v>45912</v>
      </c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28">
        <v>500.0</v>
      </c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>
      <c r="A163" s="13" t="s">
        <v>45</v>
      </c>
      <c r="B163" s="1" t="s">
        <v>837</v>
      </c>
      <c r="C163" s="13" t="s">
        <v>838</v>
      </c>
      <c r="D163" s="14"/>
      <c r="E163" s="14"/>
      <c r="F163" s="14"/>
      <c r="G163" s="14">
        <v>500.0</v>
      </c>
      <c r="H163" s="15">
        <v>500.0</v>
      </c>
      <c r="I163" s="14">
        <v>0.41</v>
      </c>
      <c r="J163" s="14">
        <v>205.0</v>
      </c>
      <c r="K163" s="13" t="s">
        <v>839</v>
      </c>
      <c r="L163" s="16" t="s">
        <v>57</v>
      </c>
      <c r="M163" s="16" t="s">
        <v>57</v>
      </c>
      <c r="N163" s="16"/>
      <c r="O163" s="14"/>
      <c r="P163" s="17" t="s">
        <v>119</v>
      </c>
      <c r="Q163" s="18"/>
      <c r="R163" s="18">
        <v>2.1000000175E10</v>
      </c>
      <c r="S163" s="29" t="s">
        <v>840</v>
      </c>
      <c r="T163" s="33" t="s">
        <v>841</v>
      </c>
      <c r="U163" s="13">
        <f t="shared" si="1"/>
        <v>1100</v>
      </c>
      <c r="V163" s="22" t="s">
        <v>61</v>
      </c>
      <c r="W163" s="23" t="s">
        <v>62</v>
      </c>
      <c r="X163" s="14">
        <f t="shared" si="2"/>
        <v>21000000175</v>
      </c>
      <c r="Y163" s="24" t="s">
        <v>63</v>
      </c>
      <c r="Z163" s="25" t="s">
        <v>64</v>
      </c>
      <c r="AA163" s="40">
        <v>1.14</v>
      </c>
      <c r="AB163" s="27">
        <f t="shared" si="3"/>
        <v>45912</v>
      </c>
      <c r="AC163" s="28">
        <v>75.0</v>
      </c>
      <c r="AD163" s="14"/>
      <c r="AE163" s="14"/>
      <c r="AF163" s="14"/>
      <c r="AG163" s="14"/>
      <c r="AH163" s="14"/>
      <c r="AI163" s="14"/>
      <c r="AJ163" s="14"/>
      <c r="AK163" s="28">
        <f>25+100+200</f>
        <v>325</v>
      </c>
      <c r="AL163" s="14"/>
      <c r="AM163" s="14"/>
      <c r="AN163" s="14"/>
      <c r="AO163" s="28">
        <v>100.0</v>
      </c>
      <c r="AP163" s="14"/>
      <c r="AQ163" s="14"/>
      <c r="AR163" s="14"/>
      <c r="AS163" s="14"/>
      <c r="AT163" s="14"/>
      <c r="AU163" s="14"/>
      <c r="AV163" s="28">
        <v>100.0</v>
      </c>
      <c r="AW163" s="14">
        <v>500.0</v>
      </c>
      <c r="AX163" s="14"/>
      <c r="AY163" s="14"/>
      <c r="AZ163" s="14"/>
      <c r="BA163" s="14"/>
      <c r="BB163" s="14"/>
      <c r="BC163" s="14"/>
      <c r="BD163" s="14"/>
      <c r="BE163" s="14"/>
    </row>
    <row r="164">
      <c r="A164" s="13" t="s">
        <v>33</v>
      </c>
      <c r="B164" s="1" t="s">
        <v>842</v>
      </c>
      <c r="C164" s="13" t="s">
        <v>843</v>
      </c>
      <c r="D164" s="14"/>
      <c r="E164" s="14"/>
      <c r="F164" s="14"/>
      <c r="G164" s="14">
        <v>1.0</v>
      </c>
      <c r="H164" s="15">
        <v>1.0</v>
      </c>
      <c r="I164" s="14">
        <v>60.0</v>
      </c>
      <c r="J164" s="14">
        <v>60.0</v>
      </c>
      <c r="K164" s="13" t="s">
        <v>844</v>
      </c>
      <c r="L164" s="16" t="s">
        <v>57</v>
      </c>
      <c r="M164" s="16" t="s">
        <v>57</v>
      </c>
      <c r="N164" s="16"/>
      <c r="O164" s="14"/>
      <c r="P164" s="17" t="s">
        <v>58</v>
      </c>
      <c r="Q164" s="18"/>
      <c r="R164" s="19">
        <v>2.1000000177E10</v>
      </c>
      <c r="S164" s="38" t="s">
        <v>845</v>
      </c>
      <c r="T164" s="39" t="s">
        <v>846</v>
      </c>
      <c r="U164" s="13">
        <f t="shared" si="1"/>
        <v>500</v>
      </c>
      <c r="V164" s="22" t="s">
        <v>61</v>
      </c>
      <c r="W164" s="23" t="s">
        <v>62</v>
      </c>
      <c r="X164" s="14">
        <f t="shared" si="2"/>
        <v>21000000177</v>
      </c>
      <c r="Y164" s="24" t="s">
        <v>63</v>
      </c>
      <c r="Z164" s="25" t="s">
        <v>64</v>
      </c>
      <c r="AA164" s="40">
        <v>0.6</v>
      </c>
      <c r="AB164" s="27">
        <f t="shared" si="3"/>
        <v>45912</v>
      </c>
      <c r="AC164" s="14"/>
      <c r="AD164" s="14"/>
      <c r="AE164" s="14"/>
      <c r="AF164" s="14"/>
      <c r="AG164" s="14"/>
      <c r="AH164" s="14"/>
      <c r="AI164" s="14"/>
      <c r="AJ164" s="14"/>
      <c r="AK164" s="28">
        <v>250.0</v>
      </c>
      <c r="AL164" s="14"/>
      <c r="AM164" s="14"/>
      <c r="AN164" s="14"/>
      <c r="AO164" s="28">
        <v>250.0</v>
      </c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>
      <c r="A165" s="13" t="s">
        <v>45</v>
      </c>
      <c r="B165" s="1" t="s">
        <v>847</v>
      </c>
      <c r="C165" s="13" t="s">
        <v>848</v>
      </c>
      <c r="D165" s="14"/>
      <c r="E165" s="14"/>
      <c r="F165" s="14"/>
      <c r="G165" s="14">
        <v>1.0</v>
      </c>
      <c r="H165" s="15">
        <v>1.0</v>
      </c>
      <c r="I165" s="14">
        <v>170.0</v>
      </c>
      <c r="J165" s="14">
        <v>170.0</v>
      </c>
      <c r="K165" s="13" t="s">
        <v>849</v>
      </c>
      <c r="L165" s="16" t="s">
        <v>57</v>
      </c>
      <c r="M165" s="16" t="s">
        <v>57</v>
      </c>
      <c r="N165" s="16"/>
      <c r="O165" s="14"/>
      <c r="P165" s="17" t="s">
        <v>58</v>
      </c>
      <c r="Q165" s="18"/>
      <c r="R165" s="19">
        <v>2.1000000207E10</v>
      </c>
      <c r="S165" s="38" t="s">
        <v>850</v>
      </c>
      <c r="T165" s="39" t="s">
        <v>851</v>
      </c>
      <c r="U165" s="13">
        <f t="shared" si="1"/>
        <v>6500</v>
      </c>
      <c r="V165" s="22" t="s">
        <v>61</v>
      </c>
      <c r="W165" s="65"/>
      <c r="X165" s="14">
        <f t="shared" si="2"/>
        <v>21000000207</v>
      </c>
      <c r="Y165" s="24" t="s">
        <v>63</v>
      </c>
      <c r="Z165" s="25" t="s">
        <v>64</v>
      </c>
      <c r="AA165" s="66"/>
      <c r="AB165" s="27">
        <f t="shared" si="3"/>
        <v>45912</v>
      </c>
      <c r="AC165" s="14"/>
      <c r="AD165" s="14"/>
      <c r="AE165" s="14"/>
      <c r="AF165" s="14"/>
      <c r="AG165" s="14"/>
      <c r="AH165" s="14"/>
      <c r="AI165" s="14"/>
      <c r="AJ165" s="14"/>
      <c r="AK165" s="28">
        <v>6000.0</v>
      </c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28">
        <v>500.0</v>
      </c>
      <c r="AX165" s="14"/>
      <c r="AY165" s="14"/>
      <c r="AZ165" s="14"/>
      <c r="BA165" s="14"/>
      <c r="BB165" s="14"/>
      <c r="BC165" s="14"/>
      <c r="BD165" s="14"/>
      <c r="BE165" s="14"/>
    </row>
    <row r="166">
      <c r="A166" s="13" t="s">
        <v>33</v>
      </c>
      <c r="B166" s="1" t="s">
        <v>852</v>
      </c>
      <c r="C166" s="13" t="s">
        <v>853</v>
      </c>
      <c r="D166" s="14"/>
      <c r="E166" s="14"/>
      <c r="F166" s="14"/>
      <c r="G166" s="14">
        <v>8.0</v>
      </c>
      <c r="H166" s="15">
        <v>8.0</v>
      </c>
      <c r="I166" s="14">
        <v>100.0</v>
      </c>
      <c r="J166" s="14">
        <v>800.0</v>
      </c>
      <c r="K166" s="13" t="s">
        <v>854</v>
      </c>
      <c r="L166" s="16" t="s">
        <v>57</v>
      </c>
      <c r="M166" s="16" t="s">
        <v>57</v>
      </c>
      <c r="N166" s="16"/>
      <c r="O166" s="14"/>
      <c r="P166" s="17" t="s">
        <v>58</v>
      </c>
      <c r="Q166" s="18"/>
      <c r="R166" s="19">
        <v>2.1000000178E10</v>
      </c>
      <c r="S166" s="38" t="s">
        <v>855</v>
      </c>
      <c r="T166" s="39" t="s">
        <v>856</v>
      </c>
      <c r="U166" s="13">
        <f t="shared" si="1"/>
        <v>2500</v>
      </c>
      <c r="V166" s="22" t="s">
        <v>61</v>
      </c>
      <c r="W166" s="23" t="s">
        <v>62</v>
      </c>
      <c r="X166" s="14">
        <f t="shared" si="2"/>
        <v>21000000178</v>
      </c>
      <c r="Y166" s="24" t="s">
        <v>63</v>
      </c>
      <c r="Z166" s="25" t="s">
        <v>64</v>
      </c>
      <c r="AA166" s="40">
        <v>0.27</v>
      </c>
      <c r="AB166" s="27">
        <f t="shared" si="3"/>
        <v>45912</v>
      </c>
      <c r="AC166" s="14"/>
      <c r="AD166" s="14"/>
      <c r="AE166" s="14"/>
      <c r="AF166" s="14"/>
      <c r="AG166" s="14"/>
      <c r="AH166" s="14"/>
      <c r="AI166" s="14"/>
      <c r="AJ166" s="14"/>
      <c r="AK166" s="14">
        <f>2000+250</f>
        <v>2250</v>
      </c>
      <c r="AL166" s="14"/>
      <c r="AM166" s="14"/>
      <c r="AN166" s="14"/>
      <c r="AO166" s="28">
        <v>250.0</v>
      </c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>
      <c r="A167" s="13" t="s">
        <v>33</v>
      </c>
      <c r="B167" s="1"/>
      <c r="C167" s="13"/>
      <c r="D167" s="14"/>
      <c r="E167" s="14"/>
      <c r="F167" s="14"/>
      <c r="G167" s="14"/>
      <c r="H167" s="61">
        <v>25.0</v>
      </c>
      <c r="I167" s="14"/>
      <c r="J167" s="14"/>
      <c r="K167" s="13"/>
      <c r="L167" s="16" t="s">
        <v>57</v>
      </c>
      <c r="M167" s="16" t="s">
        <v>79</v>
      </c>
      <c r="N167" s="16"/>
      <c r="O167" s="14"/>
      <c r="P167" s="17" t="s">
        <v>58</v>
      </c>
      <c r="Q167" s="17"/>
      <c r="R167" s="77">
        <v>2.100000021E10</v>
      </c>
      <c r="S167" s="78" t="s">
        <v>857</v>
      </c>
      <c r="T167" s="63" t="s">
        <v>858</v>
      </c>
      <c r="U167" s="13">
        <f t="shared" si="1"/>
        <v>50</v>
      </c>
      <c r="V167" s="37" t="s">
        <v>859</v>
      </c>
      <c r="W167" s="65"/>
      <c r="X167" s="14">
        <f t="shared" si="2"/>
        <v>21000000210</v>
      </c>
      <c r="Y167" s="24" t="s">
        <v>63</v>
      </c>
      <c r="Z167" s="25" t="s">
        <v>64</v>
      </c>
      <c r="AA167" s="40"/>
      <c r="AB167" s="27">
        <f t="shared" si="3"/>
        <v>45912</v>
      </c>
      <c r="AC167" s="14"/>
      <c r="AD167" s="14"/>
      <c r="AE167" s="14"/>
      <c r="AF167" s="14"/>
      <c r="AG167" s="14"/>
      <c r="AH167" s="14"/>
      <c r="AI167" s="14"/>
      <c r="AJ167" s="14"/>
      <c r="AK167" s="28">
        <v>50.0</v>
      </c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>
      <c r="A168" s="13" t="s">
        <v>33</v>
      </c>
      <c r="B168" s="1" t="s">
        <v>860</v>
      </c>
      <c r="C168" s="13" t="s">
        <v>861</v>
      </c>
      <c r="D168" s="14"/>
      <c r="E168" s="14"/>
      <c r="F168" s="14"/>
      <c r="G168" s="14">
        <v>8.0</v>
      </c>
      <c r="H168" s="15">
        <v>8.0</v>
      </c>
      <c r="I168" s="14">
        <v>133.0</v>
      </c>
      <c r="J168" s="14">
        <v>1064.0</v>
      </c>
      <c r="K168" s="13" t="s">
        <v>862</v>
      </c>
      <c r="L168" s="16" t="s">
        <v>57</v>
      </c>
      <c r="M168" s="16" t="s">
        <v>57</v>
      </c>
      <c r="N168" s="16"/>
      <c r="O168" s="14"/>
      <c r="P168" s="17" t="s">
        <v>332</v>
      </c>
      <c r="Q168" s="18"/>
      <c r="R168" s="19">
        <v>2.1000000047E10</v>
      </c>
      <c r="S168" s="38" t="s">
        <v>863</v>
      </c>
      <c r="T168" s="39" t="s">
        <v>864</v>
      </c>
      <c r="U168" s="13">
        <f t="shared" si="1"/>
        <v>200</v>
      </c>
      <c r="V168" s="22" t="s">
        <v>61</v>
      </c>
      <c r="W168" s="23" t="s">
        <v>62</v>
      </c>
      <c r="X168" s="14">
        <f t="shared" si="2"/>
        <v>21000000047</v>
      </c>
      <c r="Y168" s="24" t="s">
        <v>63</v>
      </c>
      <c r="Z168" s="25" t="s">
        <v>64</v>
      </c>
      <c r="AA168" s="40">
        <v>5.27</v>
      </c>
      <c r="AB168" s="27">
        <f t="shared" si="3"/>
        <v>45912</v>
      </c>
      <c r="AC168" s="14"/>
      <c r="AD168" s="14"/>
      <c r="AE168" s="14"/>
      <c r="AF168" s="14"/>
      <c r="AG168" s="14"/>
      <c r="AH168" s="14"/>
      <c r="AI168" s="14"/>
      <c r="AJ168" s="14"/>
      <c r="AK168" s="28">
        <v>200.0</v>
      </c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>
      <c r="A169" s="13" t="s">
        <v>52</v>
      </c>
      <c r="B169" s="1" t="s">
        <v>865</v>
      </c>
      <c r="C169" s="13" t="s">
        <v>866</v>
      </c>
      <c r="D169" s="14"/>
      <c r="E169" s="14"/>
      <c r="F169" s="14"/>
      <c r="G169" s="14">
        <v>1.0</v>
      </c>
      <c r="H169" s="15">
        <v>1.0</v>
      </c>
      <c r="I169" s="14">
        <v>216.0</v>
      </c>
      <c r="J169" s="14">
        <v>216.0</v>
      </c>
      <c r="K169" s="13"/>
      <c r="L169" s="16" t="s">
        <v>57</v>
      </c>
      <c r="M169" s="16" t="s">
        <v>79</v>
      </c>
      <c r="N169" s="16"/>
      <c r="O169" s="14"/>
      <c r="P169" s="17" t="s">
        <v>119</v>
      </c>
      <c r="Q169" s="32" t="s">
        <v>151</v>
      </c>
      <c r="R169" s="32">
        <v>2.1000000717E10</v>
      </c>
      <c r="S169" s="47" t="s">
        <v>867</v>
      </c>
      <c r="T169" s="5" t="s">
        <v>868</v>
      </c>
      <c r="U169" s="13">
        <f t="shared" si="1"/>
        <v>1</v>
      </c>
      <c r="V169" s="37" t="s">
        <v>122</v>
      </c>
      <c r="W169" s="23" t="s">
        <v>62</v>
      </c>
      <c r="X169" s="14">
        <f t="shared" si="2"/>
        <v>21000000717</v>
      </c>
      <c r="Y169" s="24" t="s">
        <v>63</v>
      </c>
      <c r="Z169" s="25" t="s">
        <v>64</v>
      </c>
      <c r="AA169" s="40">
        <v>161.68</v>
      </c>
      <c r="AB169" s="27">
        <f t="shared" si="3"/>
        <v>45912</v>
      </c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>
        <v>1.0</v>
      </c>
      <c r="BE169" s="14"/>
    </row>
    <row r="170">
      <c r="A170" s="13" t="s">
        <v>45</v>
      </c>
      <c r="B170" s="1" t="s">
        <v>869</v>
      </c>
      <c r="C170" s="13" t="s">
        <v>870</v>
      </c>
      <c r="D170" s="14"/>
      <c r="E170" s="14"/>
      <c r="F170" s="14"/>
      <c r="G170" s="14">
        <v>100.0</v>
      </c>
      <c r="H170" s="15">
        <v>100.0</v>
      </c>
      <c r="I170" s="14">
        <v>0.5</v>
      </c>
      <c r="J170" s="14">
        <v>50.0</v>
      </c>
      <c r="K170" s="13" t="s">
        <v>871</v>
      </c>
      <c r="L170" s="16" t="s">
        <v>57</v>
      </c>
      <c r="M170" s="16" t="s">
        <v>57</v>
      </c>
      <c r="N170" s="16"/>
      <c r="O170" s="14"/>
      <c r="P170" s="17" t="s">
        <v>58</v>
      </c>
      <c r="Q170" s="18"/>
      <c r="R170" s="19">
        <v>2.100000018E10</v>
      </c>
      <c r="S170" s="38" t="s">
        <v>872</v>
      </c>
      <c r="T170" s="39" t="s">
        <v>873</v>
      </c>
      <c r="U170" s="13">
        <f t="shared" si="1"/>
        <v>400</v>
      </c>
      <c r="V170" s="22" t="s">
        <v>61</v>
      </c>
      <c r="W170" s="23" t="s">
        <v>62</v>
      </c>
      <c r="X170" s="14">
        <f t="shared" si="2"/>
        <v>21000000180</v>
      </c>
      <c r="Y170" s="24" t="s">
        <v>63</v>
      </c>
      <c r="Z170" s="25" t="s">
        <v>64</v>
      </c>
      <c r="AA170" s="26">
        <v>0.57</v>
      </c>
      <c r="AB170" s="27">
        <f t="shared" si="3"/>
        <v>45912</v>
      </c>
      <c r="AC170" s="14"/>
      <c r="AD170" s="14"/>
      <c r="AE170" s="14"/>
      <c r="AF170" s="14"/>
      <c r="AG170" s="14"/>
      <c r="AH170" s="14"/>
      <c r="AI170" s="14"/>
      <c r="AJ170" s="14"/>
      <c r="AK170" s="14">
        <f>100+200</f>
        <v>300</v>
      </c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>
        <v>100.0</v>
      </c>
      <c r="AX170" s="14"/>
      <c r="AY170" s="14"/>
      <c r="AZ170" s="14"/>
      <c r="BA170" s="14"/>
      <c r="BB170" s="14"/>
      <c r="BC170" s="14"/>
      <c r="BD170" s="14"/>
      <c r="BE170" s="14"/>
    </row>
    <row r="171">
      <c r="A171" s="13" t="s">
        <v>33</v>
      </c>
      <c r="B171" s="1" t="s">
        <v>874</v>
      </c>
      <c r="C171" s="13" t="s">
        <v>875</v>
      </c>
      <c r="D171" s="14"/>
      <c r="E171" s="14"/>
      <c r="F171" s="14"/>
      <c r="G171" s="14">
        <v>4.0</v>
      </c>
      <c r="H171" s="15">
        <v>4.0</v>
      </c>
      <c r="I171" s="14">
        <v>22.0</v>
      </c>
      <c r="J171" s="14">
        <v>88.0</v>
      </c>
      <c r="K171" s="13" t="s">
        <v>876</v>
      </c>
      <c r="L171" s="16" t="s">
        <v>57</v>
      </c>
      <c r="M171" s="16" t="s">
        <v>57</v>
      </c>
      <c r="N171" s="16"/>
      <c r="O171" s="14"/>
      <c r="P171" s="17" t="s">
        <v>58</v>
      </c>
      <c r="Q171" s="18"/>
      <c r="R171" s="19">
        <v>2.1000000181E10</v>
      </c>
      <c r="S171" s="38" t="s">
        <v>877</v>
      </c>
      <c r="T171" s="39" t="s">
        <v>878</v>
      </c>
      <c r="U171" s="13">
        <f t="shared" si="1"/>
        <v>45</v>
      </c>
      <c r="V171" s="22" t="s">
        <v>75</v>
      </c>
      <c r="W171" s="23" t="s">
        <v>62</v>
      </c>
      <c r="X171" s="14">
        <f t="shared" si="2"/>
        <v>21000000181</v>
      </c>
      <c r="Y171" s="24" t="s">
        <v>63</v>
      </c>
      <c r="Z171" s="25" t="s">
        <v>64</v>
      </c>
      <c r="AA171" s="40">
        <v>11.41</v>
      </c>
      <c r="AB171" s="27">
        <f t="shared" si="3"/>
        <v>45912</v>
      </c>
      <c r="AC171" s="14"/>
      <c r="AD171" s="28">
        <v>5.0</v>
      </c>
      <c r="AE171" s="14"/>
      <c r="AF171" s="14"/>
      <c r="AG171" s="28">
        <v>20.0</v>
      </c>
      <c r="AH171" s="14"/>
      <c r="AI171" s="14"/>
      <c r="AJ171" s="14"/>
      <c r="AK171" s="28">
        <v>20.0</v>
      </c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</row>
    <row r="172">
      <c r="A172" s="13" t="s">
        <v>26</v>
      </c>
      <c r="B172" s="1" t="s">
        <v>879</v>
      </c>
      <c r="C172" s="13" t="s">
        <v>880</v>
      </c>
      <c r="D172" s="14"/>
      <c r="E172" s="14"/>
      <c r="F172" s="14"/>
      <c r="G172" s="14">
        <v>5.0</v>
      </c>
      <c r="H172" s="15">
        <v>5.0</v>
      </c>
      <c r="I172" s="14">
        <v>95.0</v>
      </c>
      <c r="J172" s="14">
        <v>475.0</v>
      </c>
      <c r="K172" s="13" t="s">
        <v>881</v>
      </c>
      <c r="L172" s="16" t="s">
        <v>57</v>
      </c>
      <c r="M172" s="16" t="s">
        <v>57</v>
      </c>
      <c r="N172" s="16"/>
      <c r="O172" s="14"/>
      <c r="P172" s="17" t="s">
        <v>58</v>
      </c>
      <c r="Q172" s="18"/>
      <c r="R172" s="19">
        <v>2.1000000258E10</v>
      </c>
      <c r="S172" s="38" t="s">
        <v>882</v>
      </c>
      <c r="T172" s="39" t="s">
        <v>883</v>
      </c>
      <c r="U172" s="13">
        <f t="shared" si="1"/>
        <v>2500</v>
      </c>
      <c r="V172" s="22" t="s">
        <v>61</v>
      </c>
      <c r="W172" s="23" t="s">
        <v>62</v>
      </c>
      <c r="X172" s="14">
        <f t="shared" si="2"/>
        <v>21000000258</v>
      </c>
      <c r="Y172" s="24" t="s">
        <v>63</v>
      </c>
      <c r="Z172" s="25" t="s">
        <v>64</v>
      </c>
      <c r="AA172" s="26">
        <v>0.31</v>
      </c>
      <c r="AB172" s="27">
        <f t="shared" si="3"/>
        <v>45912</v>
      </c>
      <c r="AC172" s="28">
        <v>2500.0</v>
      </c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</row>
    <row r="173">
      <c r="A173" s="13" t="s">
        <v>33</v>
      </c>
      <c r="B173" s="31" t="s">
        <v>884</v>
      </c>
      <c r="C173" s="13" t="s">
        <v>885</v>
      </c>
      <c r="D173" s="14"/>
      <c r="E173" s="14"/>
      <c r="F173" s="14"/>
      <c r="G173" s="14">
        <v>500.0</v>
      </c>
      <c r="H173" s="15">
        <v>500.0</v>
      </c>
      <c r="I173" s="14">
        <v>55.0</v>
      </c>
      <c r="J173" s="14">
        <v>27500.0</v>
      </c>
      <c r="K173" s="13" t="s">
        <v>886</v>
      </c>
      <c r="L173" s="16" t="s">
        <v>57</v>
      </c>
      <c r="M173" s="16" t="s">
        <v>57</v>
      </c>
      <c r="N173" s="16"/>
      <c r="O173" s="14"/>
      <c r="P173" s="17" t="s">
        <v>58</v>
      </c>
      <c r="Q173" s="18"/>
      <c r="R173" s="19">
        <v>2.1000000388E10</v>
      </c>
      <c r="S173" s="38" t="s">
        <v>887</v>
      </c>
      <c r="T173" s="39" t="s">
        <v>888</v>
      </c>
      <c r="U173" s="13">
        <f t="shared" si="1"/>
        <v>1000</v>
      </c>
      <c r="V173" s="22" t="s">
        <v>61</v>
      </c>
      <c r="W173" s="23" t="s">
        <v>62</v>
      </c>
      <c r="X173" s="14">
        <f t="shared" si="2"/>
        <v>21000000388</v>
      </c>
      <c r="Y173" s="24" t="s">
        <v>63</v>
      </c>
      <c r="Z173" s="25" t="s">
        <v>64</v>
      </c>
      <c r="AA173" s="40">
        <v>0.11</v>
      </c>
      <c r="AB173" s="27">
        <f t="shared" si="3"/>
        <v>45912</v>
      </c>
      <c r="AC173" s="14"/>
      <c r="AD173" s="14"/>
      <c r="AE173" s="14"/>
      <c r="AF173" s="14"/>
      <c r="AG173" s="14"/>
      <c r="AH173" s="14"/>
      <c r="AI173" s="14"/>
      <c r="AJ173" s="14"/>
      <c r="AK173" s="14">
        <f>500+500</f>
        <v>1000</v>
      </c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</row>
    <row r="174">
      <c r="A174" s="13" t="s">
        <v>45</v>
      </c>
      <c r="B174" s="1" t="s">
        <v>889</v>
      </c>
      <c r="C174" s="13" t="s">
        <v>890</v>
      </c>
      <c r="D174" s="14"/>
      <c r="E174" s="14"/>
      <c r="F174" s="14"/>
      <c r="G174" s="14">
        <v>2.0</v>
      </c>
      <c r="H174" s="15">
        <v>2.0</v>
      </c>
      <c r="I174" s="14">
        <v>85.0</v>
      </c>
      <c r="J174" s="14">
        <v>170.0</v>
      </c>
      <c r="K174" s="13" t="s">
        <v>891</v>
      </c>
      <c r="L174" s="16" t="s">
        <v>57</v>
      </c>
      <c r="M174" s="16" t="s">
        <v>57</v>
      </c>
      <c r="N174" s="16"/>
      <c r="O174" s="14"/>
      <c r="P174" s="17" t="s">
        <v>58</v>
      </c>
      <c r="Q174" s="18"/>
      <c r="R174" s="19">
        <v>2.1000000319E10</v>
      </c>
      <c r="S174" s="38" t="s">
        <v>892</v>
      </c>
      <c r="T174" s="39" t="s">
        <v>893</v>
      </c>
      <c r="U174" s="13">
        <f t="shared" si="1"/>
        <v>8000</v>
      </c>
      <c r="V174" s="22" t="s">
        <v>61</v>
      </c>
      <c r="W174" s="23" t="s">
        <v>62</v>
      </c>
      <c r="X174" s="14">
        <f t="shared" si="2"/>
        <v>21000000319</v>
      </c>
      <c r="Y174" s="24" t="s">
        <v>63</v>
      </c>
      <c r="Z174" s="25" t="s">
        <v>64</v>
      </c>
      <c r="AA174" s="40">
        <v>0.12</v>
      </c>
      <c r="AB174" s="27">
        <f t="shared" si="3"/>
        <v>45912</v>
      </c>
      <c r="AC174" s="14"/>
      <c r="AD174" s="14"/>
      <c r="AE174" s="14"/>
      <c r="AF174" s="14"/>
      <c r="AG174" s="14"/>
      <c r="AH174" s="14"/>
      <c r="AI174" s="14"/>
      <c r="AJ174" s="14"/>
      <c r="AK174" s="14">
        <f>2500+1000+500+500</f>
        <v>4500</v>
      </c>
      <c r="AL174" s="14"/>
      <c r="AM174" s="14"/>
      <c r="AN174" s="14"/>
      <c r="AO174" s="14"/>
      <c r="AP174" s="14"/>
      <c r="AQ174" s="14"/>
      <c r="AR174" s="14"/>
      <c r="AS174" s="14"/>
      <c r="AT174" s="14">
        <v>500.0</v>
      </c>
      <c r="AU174" s="14"/>
      <c r="AV174" s="14"/>
      <c r="AW174" s="28">
        <v>1000.0</v>
      </c>
      <c r="AX174" s="14"/>
      <c r="AY174" s="14"/>
      <c r="AZ174" s="14"/>
      <c r="BA174" s="14"/>
      <c r="BB174" s="14"/>
      <c r="BC174" s="14"/>
      <c r="BD174" s="14"/>
      <c r="BE174" s="14">
        <v>2000.0</v>
      </c>
    </row>
    <row r="175">
      <c r="A175" s="13" t="s">
        <v>33</v>
      </c>
      <c r="B175" s="1" t="s">
        <v>894</v>
      </c>
      <c r="C175" s="13" t="s">
        <v>895</v>
      </c>
      <c r="D175" s="14"/>
      <c r="E175" s="14"/>
      <c r="F175" s="14"/>
      <c r="G175" s="14">
        <v>2000.0</v>
      </c>
      <c r="H175" s="15">
        <v>2000.0</v>
      </c>
      <c r="I175" s="14">
        <v>12.0</v>
      </c>
      <c r="J175" s="14">
        <v>24000.0</v>
      </c>
      <c r="K175" s="13" t="s">
        <v>896</v>
      </c>
      <c r="L175" s="16" t="s">
        <v>57</v>
      </c>
      <c r="M175" s="16" t="s">
        <v>57</v>
      </c>
      <c r="N175" s="16"/>
      <c r="O175" s="14"/>
      <c r="P175" s="17" t="s">
        <v>58</v>
      </c>
      <c r="Q175" s="18"/>
      <c r="R175" s="19">
        <v>2.1000000653E10</v>
      </c>
      <c r="S175" s="38" t="s">
        <v>897</v>
      </c>
      <c r="T175" s="39" t="s">
        <v>898</v>
      </c>
      <c r="U175" s="13">
        <f t="shared" si="1"/>
        <v>3500</v>
      </c>
      <c r="V175" s="22" t="s">
        <v>61</v>
      </c>
      <c r="W175" s="23" t="s">
        <v>62</v>
      </c>
      <c r="X175" s="14">
        <f t="shared" si="2"/>
        <v>21000000653</v>
      </c>
      <c r="Y175" s="24" t="s">
        <v>63</v>
      </c>
      <c r="Z175" s="25" t="s">
        <v>64</v>
      </c>
      <c r="AA175" s="40">
        <v>0.07</v>
      </c>
      <c r="AB175" s="27">
        <f t="shared" si="3"/>
        <v>45912</v>
      </c>
      <c r="AC175" s="14"/>
      <c r="AD175" s="14"/>
      <c r="AE175" s="14"/>
      <c r="AF175" s="14"/>
      <c r="AG175" s="14"/>
      <c r="AH175" s="14"/>
      <c r="AI175" s="14"/>
      <c r="AJ175" s="14"/>
      <c r="AK175" s="14">
        <f>2000+500+500+500</f>
        <v>3500</v>
      </c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</row>
    <row r="176">
      <c r="A176" s="13" t="s">
        <v>42</v>
      </c>
      <c r="B176" s="1" t="s">
        <v>899</v>
      </c>
      <c r="C176" s="13" t="s">
        <v>900</v>
      </c>
      <c r="D176" s="14"/>
      <c r="E176" s="14"/>
      <c r="F176" s="14"/>
      <c r="G176" s="14">
        <v>400.0</v>
      </c>
      <c r="H176" s="15">
        <v>400.0</v>
      </c>
      <c r="I176" s="14">
        <v>0.01</v>
      </c>
      <c r="J176" s="14">
        <v>4.0</v>
      </c>
      <c r="K176" s="13" t="s">
        <v>901</v>
      </c>
      <c r="L176" s="16" t="s">
        <v>57</v>
      </c>
      <c r="M176" s="16" t="s">
        <v>79</v>
      </c>
      <c r="N176" s="16"/>
      <c r="O176" s="14"/>
      <c r="P176" s="17" t="s">
        <v>332</v>
      </c>
      <c r="Q176" s="13"/>
      <c r="R176" s="13"/>
      <c r="S176" s="67" t="s">
        <v>902</v>
      </c>
      <c r="T176" s="5" t="s">
        <v>903</v>
      </c>
      <c r="U176" s="13">
        <f t="shared" si="1"/>
        <v>400</v>
      </c>
      <c r="V176" s="37" t="s">
        <v>61</v>
      </c>
      <c r="W176" s="65"/>
      <c r="X176" s="14" t="str">
        <f t="shared" si="2"/>
        <v/>
      </c>
      <c r="Y176" s="24" t="s">
        <v>63</v>
      </c>
      <c r="Z176" s="25" t="s">
        <v>64</v>
      </c>
      <c r="AA176" s="66"/>
      <c r="AB176" s="27">
        <f t="shared" si="3"/>
        <v>45912</v>
      </c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>
        <v>400.0</v>
      </c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>
      <c r="A177" s="13" t="s">
        <v>52</v>
      </c>
      <c r="B177" s="1" t="s">
        <v>904</v>
      </c>
      <c r="C177" s="13" t="s">
        <v>905</v>
      </c>
      <c r="D177" s="14"/>
      <c r="E177" s="14"/>
      <c r="F177" s="14"/>
      <c r="G177" s="14">
        <v>4.0</v>
      </c>
      <c r="H177" s="13"/>
      <c r="I177" s="14">
        <v>190.0</v>
      </c>
      <c r="J177" s="14">
        <v>760.0</v>
      </c>
      <c r="K177" s="13" t="s">
        <v>906</v>
      </c>
      <c r="L177" s="16" t="s">
        <v>57</v>
      </c>
      <c r="M177" s="16" t="s">
        <v>79</v>
      </c>
      <c r="N177" s="16"/>
      <c r="O177" s="14"/>
      <c r="P177" s="17" t="s">
        <v>58</v>
      </c>
      <c r="Q177" s="25"/>
      <c r="R177" s="79">
        <v>2.1000000257E10</v>
      </c>
      <c r="S177" s="42" t="s">
        <v>907</v>
      </c>
      <c r="T177" s="36" t="s">
        <v>908</v>
      </c>
      <c r="U177" s="13">
        <f t="shared" si="1"/>
        <v>5500</v>
      </c>
      <c r="V177" s="22" t="s">
        <v>61</v>
      </c>
      <c r="W177" s="23" t="s">
        <v>62</v>
      </c>
      <c r="X177" s="14">
        <f t="shared" si="2"/>
        <v>21000000257</v>
      </c>
      <c r="Y177" s="24" t="s">
        <v>63</v>
      </c>
      <c r="Z177" s="25" t="s">
        <v>64</v>
      </c>
      <c r="AA177" s="40">
        <v>0.41</v>
      </c>
      <c r="AB177" s="27">
        <f t="shared" si="3"/>
        <v>45912</v>
      </c>
      <c r="AC177" s="14"/>
      <c r="AD177" s="14"/>
      <c r="AE177" s="14"/>
      <c r="AF177" s="14"/>
      <c r="AG177" s="14"/>
      <c r="AH177" s="14"/>
      <c r="AI177" s="14"/>
      <c r="AJ177" s="14"/>
      <c r="AK177" s="14">
        <f t="shared" ref="AK177:AK179" si="4">500+500</f>
        <v>1000</v>
      </c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28">
        <v>500.0</v>
      </c>
      <c r="AX177" s="14"/>
      <c r="AY177" s="14"/>
      <c r="AZ177" s="14"/>
      <c r="BA177" s="14"/>
      <c r="BB177" s="14"/>
      <c r="BC177" s="28"/>
      <c r="BD177" s="28">
        <v>4000.0</v>
      </c>
      <c r="BE177" s="14"/>
    </row>
    <row r="178">
      <c r="A178" s="13" t="s">
        <v>33</v>
      </c>
      <c r="B178" s="31" t="s">
        <v>909</v>
      </c>
      <c r="C178" s="13" t="s">
        <v>910</v>
      </c>
      <c r="D178" s="14"/>
      <c r="E178" s="14"/>
      <c r="F178" s="14"/>
      <c r="G178" s="14">
        <v>500.0</v>
      </c>
      <c r="H178" s="15">
        <v>500.0</v>
      </c>
      <c r="I178" s="14">
        <v>50.0</v>
      </c>
      <c r="J178" s="14">
        <v>25000.0</v>
      </c>
      <c r="K178" s="13" t="s">
        <v>911</v>
      </c>
      <c r="L178" s="16" t="s">
        <v>57</v>
      </c>
      <c r="M178" s="16" t="s">
        <v>57</v>
      </c>
      <c r="N178" s="16"/>
      <c r="O178" s="14"/>
      <c r="P178" s="17" t="s">
        <v>58</v>
      </c>
      <c r="Q178" s="18"/>
      <c r="R178" s="19">
        <v>2.1000000391E10</v>
      </c>
      <c r="S178" s="38" t="s">
        <v>912</v>
      </c>
      <c r="T178" s="39" t="s">
        <v>913</v>
      </c>
      <c r="U178" s="13">
        <f t="shared" si="1"/>
        <v>1000</v>
      </c>
      <c r="V178" s="22" t="s">
        <v>61</v>
      </c>
      <c r="W178" s="23" t="s">
        <v>62</v>
      </c>
      <c r="X178" s="14">
        <f t="shared" si="2"/>
        <v>21000000391</v>
      </c>
      <c r="Y178" s="24" t="s">
        <v>63</v>
      </c>
      <c r="Z178" s="25" t="s">
        <v>64</v>
      </c>
      <c r="AA178" s="40">
        <v>0.08</v>
      </c>
      <c r="AB178" s="27">
        <f t="shared" si="3"/>
        <v>45912</v>
      </c>
      <c r="AC178" s="14"/>
      <c r="AD178" s="14"/>
      <c r="AE178" s="14"/>
      <c r="AF178" s="14"/>
      <c r="AG178" s="14"/>
      <c r="AH178" s="14"/>
      <c r="AI178" s="14"/>
      <c r="AJ178" s="14"/>
      <c r="AK178" s="14">
        <f t="shared" si="4"/>
        <v>1000</v>
      </c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</row>
    <row r="179">
      <c r="A179" s="13" t="s">
        <v>33</v>
      </c>
      <c r="B179" s="1" t="s">
        <v>914</v>
      </c>
      <c r="C179" s="13" t="s">
        <v>915</v>
      </c>
      <c r="D179" s="14"/>
      <c r="E179" s="14"/>
      <c r="F179" s="14"/>
      <c r="G179" s="14">
        <v>504.0</v>
      </c>
      <c r="H179" s="15">
        <v>504.0</v>
      </c>
      <c r="I179" s="14">
        <v>0.0</v>
      </c>
      <c r="J179" s="14">
        <v>0.0</v>
      </c>
      <c r="K179" s="13" t="s">
        <v>916</v>
      </c>
      <c r="L179" s="16" t="s">
        <v>57</v>
      </c>
      <c r="M179" s="16" t="s">
        <v>57</v>
      </c>
      <c r="N179" s="16"/>
      <c r="O179" s="14"/>
      <c r="P179" s="17" t="s">
        <v>58</v>
      </c>
      <c r="Q179" s="18"/>
      <c r="R179" s="19">
        <v>2.1000000389E10</v>
      </c>
      <c r="S179" s="38" t="s">
        <v>917</v>
      </c>
      <c r="T179" s="39" t="s">
        <v>918</v>
      </c>
      <c r="U179" s="13">
        <f t="shared" si="1"/>
        <v>1000</v>
      </c>
      <c r="V179" s="22" t="s">
        <v>61</v>
      </c>
      <c r="W179" s="23" t="s">
        <v>62</v>
      </c>
      <c r="X179" s="14">
        <f t="shared" si="2"/>
        <v>21000000389</v>
      </c>
      <c r="Y179" s="24" t="s">
        <v>63</v>
      </c>
      <c r="Z179" s="25" t="s">
        <v>64</v>
      </c>
      <c r="AA179" s="40">
        <v>0.05</v>
      </c>
      <c r="AB179" s="27">
        <f t="shared" si="3"/>
        <v>45912</v>
      </c>
      <c r="AC179" s="14"/>
      <c r="AD179" s="14"/>
      <c r="AE179" s="14"/>
      <c r="AF179" s="14"/>
      <c r="AG179" s="14"/>
      <c r="AH179" s="14"/>
      <c r="AI179" s="14"/>
      <c r="AJ179" s="14"/>
      <c r="AK179" s="14">
        <f t="shared" si="4"/>
        <v>1000</v>
      </c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</row>
    <row r="180">
      <c r="A180" s="13" t="s">
        <v>27</v>
      </c>
      <c r="B180" s="1" t="s">
        <v>919</v>
      </c>
      <c r="C180" s="13" t="s">
        <v>920</v>
      </c>
      <c r="D180" s="14"/>
      <c r="E180" s="14"/>
      <c r="F180" s="14"/>
      <c r="G180" s="14">
        <v>1.0</v>
      </c>
      <c r="H180" s="15">
        <v>1.0</v>
      </c>
      <c r="I180" s="14">
        <v>63.42</v>
      </c>
      <c r="J180" s="14">
        <v>63.42</v>
      </c>
      <c r="K180" s="32" t="s">
        <v>921</v>
      </c>
      <c r="L180" s="16" t="s">
        <v>57</v>
      </c>
      <c r="M180" s="16" t="s">
        <v>57</v>
      </c>
      <c r="N180" s="16"/>
      <c r="O180" s="14"/>
      <c r="P180" s="17" t="s">
        <v>119</v>
      </c>
      <c r="Q180" s="18"/>
      <c r="R180" s="19">
        <v>2.1000000133E10</v>
      </c>
      <c r="S180" s="38" t="s">
        <v>922</v>
      </c>
      <c r="T180" s="39" t="s">
        <v>923</v>
      </c>
      <c r="U180" s="13">
        <f t="shared" si="1"/>
        <v>1</v>
      </c>
      <c r="V180" s="22" t="s">
        <v>122</v>
      </c>
      <c r="W180" s="23" t="s">
        <v>62</v>
      </c>
      <c r="X180" s="14">
        <f t="shared" si="2"/>
        <v>21000000133</v>
      </c>
      <c r="Y180" s="24" t="s">
        <v>63</v>
      </c>
      <c r="Z180" s="25" t="s">
        <v>64</v>
      </c>
      <c r="AA180" s="40">
        <v>35.02</v>
      </c>
      <c r="AB180" s="27">
        <f t="shared" si="3"/>
        <v>45912</v>
      </c>
      <c r="AC180" s="14"/>
      <c r="AD180" s="14">
        <v>1.0</v>
      </c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</row>
    <row r="181">
      <c r="A181" s="13" t="s">
        <v>46</v>
      </c>
      <c r="B181" s="1" t="s">
        <v>924</v>
      </c>
      <c r="C181" s="13" t="s">
        <v>925</v>
      </c>
      <c r="D181" s="14"/>
      <c r="E181" s="14"/>
      <c r="F181" s="14"/>
      <c r="G181" s="14">
        <v>1.0</v>
      </c>
      <c r="H181" s="15">
        <v>1.0</v>
      </c>
      <c r="I181" s="14">
        <v>98.38</v>
      </c>
      <c r="J181" s="14">
        <v>98.38</v>
      </c>
      <c r="K181" s="13"/>
      <c r="L181" s="16" t="s">
        <v>57</v>
      </c>
      <c r="M181" s="16" t="s">
        <v>79</v>
      </c>
      <c r="N181" s="16"/>
      <c r="O181" s="14"/>
      <c r="P181" s="17" t="s">
        <v>211</v>
      </c>
      <c r="Q181" s="32" t="s">
        <v>151</v>
      </c>
      <c r="R181" s="41">
        <v>2.1000000697E10</v>
      </c>
      <c r="S181" s="42" t="s">
        <v>926</v>
      </c>
      <c r="T181" s="36" t="s">
        <v>927</v>
      </c>
      <c r="U181" s="13">
        <f t="shared" si="1"/>
        <v>1</v>
      </c>
      <c r="V181" s="22" t="s">
        <v>122</v>
      </c>
      <c r="W181" s="23" t="s">
        <v>62</v>
      </c>
      <c r="X181" s="14">
        <f t="shared" si="2"/>
        <v>21000000697</v>
      </c>
      <c r="Y181" s="24" t="s">
        <v>63</v>
      </c>
      <c r="Z181" s="25" t="s">
        <v>64</v>
      </c>
      <c r="AA181" s="40">
        <v>127.52</v>
      </c>
      <c r="AB181" s="27">
        <f t="shared" si="3"/>
        <v>45912</v>
      </c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>
        <v>1.0</v>
      </c>
      <c r="AY181" s="14"/>
      <c r="AZ181" s="14"/>
      <c r="BA181" s="14"/>
      <c r="BB181" s="14"/>
      <c r="BC181" s="14"/>
      <c r="BD181" s="14"/>
      <c r="BE181" s="14"/>
    </row>
    <row r="182">
      <c r="A182" s="13" t="s">
        <v>45</v>
      </c>
      <c r="B182" s="1" t="s">
        <v>928</v>
      </c>
      <c r="C182" s="13" t="s">
        <v>929</v>
      </c>
      <c r="D182" s="14"/>
      <c r="E182" s="14"/>
      <c r="F182" s="14"/>
      <c r="G182" s="14">
        <v>500.0</v>
      </c>
      <c r="H182" s="15">
        <v>500.0</v>
      </c>
      <c r="I182" s="14">
        <v>1.0</v>
      </c>
      <c r="J182" s="14">
        <v>500.0</v>
      </c>
      <c r="K182" s="13" t="s">
        <v>930</v>
      </c>
      <c r="L182" s="16" t="s">
        <v>57</v>
      </c>
      <c r="M182" s="16" t="s">
        <v>79</v>
      </c>
      <c r="N182" s="16"/>
      <c r="O182" s="14"/>
      <c r="P182" s="17" t="s">
        <v>296</v>
      </c>
      <c r="Q182" s="32" t="s">
        <v>151</v>
      </c>
      <c r="R182" s="41">
        <v>2.1000000343E10</v>
      </c>
      <c r="S182" s="42" t="s">
        <v>931</v>
      </c>
      <c r="T182" s="36" t="s">
        <v>932</v>
      </c>
      <c r="U182" s="13">
        <f t="shared" si="1"/>
        <v>1500</v>
      </c>
      <c r="V182" s="64" t="s">
        <v>61</v>
      </c>
      <c r="W182" s="23" t="s">
        <v>62</v>
      </c>
      <c r="X182" s="14">
        <f t="shared" si="2"/>
        <v>21000000343</v>
      </c>
      <c r="Y182" s="24" t="s">
        <v>63</v>
      </c>
      <c r="Z182" s="25" t="s">
        <v>64</v>
      </c>
      <c r="AA182" s="40">
        <v>0.12</v>
      </c>
      <c r="AB182" s="27">
        <f t="shared" si="3"/>
        <v>45912</v>
      </c>
      <c r="AC182" s="14"/>
      <c r="AD182" s="14"/>
      <c r="AE182" s="14"/>
      <c r="AF182" s="14"/>
      <c r="AG182" s="14"/>
      <c r="AH182" s="14"/>
      <c r="AI182" s="14"/>
      <c r="AJ182" s="14"/>
      <c r="AK182" s="28">
        <v>500.0</v>
      </c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>
        <v>500.0</v>
      </c>
      <c r="AX182" s="28">
        <v>500.0</v>
      </c>
      <c r="AY182" s="14"/>
      <c r="AZ182" s="14"/>
      <c r="BA182" s="14"/>
      <c r="BB182" s="14"/>
      <c r="BC182" s="14"/>
      <c r="BD182" s="14"/>
      <c r="BE182" s="14"/>
    </row>
    <row r="183">
      <c r="A183" s="13" t="s">
        <v>45</v>
      </c>
      <c r="B183" s="1" t="s">
        <v>933</v>
      </c>
      <c r="C183" s="13" t="s">
        <v>934</v>
      </c>
      <c r="D183" s="14"/>
      <c r="E183" s="14"/>
      <c r="F183" s="14"/>
      <c r="G183" s="14">
        <v>500.0</v>
      </c>
      <c r="H183" s="15">
        <v>500.0</v>
      </c>
      <c r="I183" s="14">
        <v>0.04</v>
      </c>
      <c r="J183" s="14">
        <v>20.0</v>
      </c>
      <c r="K183" s="13" t="s">
        <v>935</v>
      </c>
      <c r="L183" s="16" t="s">
        <v>57</v>
      </c>
      <c r="M183" s="16" t="s">
        <v>79</v>
      </c>
      <c r="N183" s="16"/>
      <c r="O183" s="14"/>
      <c r="P183" s="17" t="s">
        <v>58</v>
      </c>
      <c r="Q183" s="32" t="s">
        <v>151</v>
      </c>
      <c r="R183" s="41">
        <v>2.1000000188E10</v>
      </c>
      <c r="S183" s="42" t="s">
        <v>936</v>
      </c>
      <c r="T183" s="36" t="s">
        <v>937</v>
      </c>
      <c r="U183" s="13">
        <f t="shared" si="1"/>
        <v>2500</v>
      </c>
      <c r="V183" s="22" t="s">
        <v>61</v>
      </c>
      <c r="W183" s="23" t="s">
        <v>62</v>
      </c>
      <c r="X183" s="14">
        <f t="shared" si="2"/>
        <v>21000000188</v>
      </c>
      <c r="Y183" s="24" t="s">
        <v>63</v>
      </c>
      <c r="Z183" s="25" t="s">
        <v>64</v>
      </c>
      <c r="AA183" s="40">
        <v>0.08</v>
      </c>
      <c r="AB183" s="27">
        <f t="shared" si="3"/>
        <v>45912</v>
      </c>
      <c r="AC183" s="14"/>
      <c r="AD183" s="14"/>
      <c r="AE183" s="14"/>
      <c r="AF183" s="14"/>
      <c r="AG183" s="14"/>
      <c r="AH183" s="14"/>
      <c r="AI183" s="14"/>
      <c r="AJ183" s="14"/>
      <c r="AK183" s="28">
        <f>500+1500</f>
        <v>2000</v>
      </c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>
        <v>500.0</v>
      </c>
      <c r="AX183" s="14"/>
      <c r="AY183" s="14"/>
      <c r="AZ183" s="14"/>
      <c r="BA183" s="14"/>
      <c r="BB183" s="14"/>
      <c r="BC183" s="14"/>
      <c r="BD183" s="14"/>
      <c r="BE183" s="14"/>
    </row>
    <row r="184">
      <c r="A184" s="13" t="s">
        <v>41</v>
      </c>
      <c r="B184" s="1" t="s">
        <v>938</v>
      </c>
      <c r="C184" s="13" t="s">
        <v>939</v>
      </c>
      <c r="D184" s="14"/>
      <c r="E184" s="14"/>
      <c r="F184" s="14"/>
      <c r="G184" s="14">
        <v>1.0</v>
      </c>
      <c r="H184" s="15">
        <v>1.0</v>
      </c>
      <c r="I184" s="14">
        <v>603.85</v>
      </c>
      <c r="J184" s="14">
        <v>603.85</v>
      </c>
      <c r="K184" s="32" t="s">
        <v>940</v>
      </c>
      <c r="L184" s="16" t="s">
        <v>57</v>
      </c>
      <c r="M184" s="16" t="s">
        <v>57</v>
      </c>
      <c r="N184" s="16"/>
      <c r="O184" s="14"/>
      <c r="P184" s="17" t="s">
        <v>119</v>
      </c>
      <c r="Q184" s="18"/>
      <c r="R184" s="19">
        <v>2.1000000126E10</v>
      </c>
      <c r="S184" s="38" t="s">
        <v>941</v>
      </c>
      <c r="T184" s="39" t="s">
        <v>942</v>
      </c>
      <c r="U184" s="13">
        <f t="shared" si="1"/>
        <v>2</v>
      </c>
      <c r="V184" s="22" t="s">
        <v>122</v>
      </c>
      <c r="W184" s="23" t="s">
        <v>62</v>
      </c>
      <c r="X184" s="14">
        <f t="shared" si="2"/>
        <v>21000000126</v>
      </c>
      <c r="Y184" s="24" t="s">
        <v>63</v>
      </c>
      <c r="Z184" s="25" t="s">
        <v>64</v>
      </c>
      <c r="AA184" s="40">
        <v>845.13</v>
      </c>
      <c r="AB184" s="27">
        <f t="shared" si="3"/>
        <v>45912</v>
      </c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>
        <v>1.0</v>
      </c>
      <c r="AT184" s="14"/>
      <c r="AU184" s="14"/>
      <c r="AV184" s="14"/>
      <c r="AW184" s="14"/>
      <c r="AX184" s="14"/>
      <c r="AY184" s="28">
        <v>1.0</v>
      </c>
      <c r="AZ184" s="14"/>
      <c r="BA184" s="14"/>
      <c r="BB184" s="14"/>
      <c r="BC184" s="14"/>
      <c r="BD184" s="14"/>
      <c r="BE184" s="14"/>
    </row>
    <row r="185">
      <c r="A185" s="13" t="s">
        <v>40</v>
      </c>
      <c r="B185" s="1" t="s">
        <v>943</v>
      </c>
      <c r="C185" s="13" t="s">
        <v>722</v>
      </c>
      <c r="D185" s="14"/>
      <c r="E185" s="14"/>
      <c r="F185" s="14"/>
      <c r="G185" s="14">
        <v>2.0</v>
      </c>
      <c r="H185" s="15">
        <v>2.0</v>
      </c>
      <c r="I185" s="14">
        <v>156.85</v>
      </c>
      <c r="J185" s="14">
        <v>313.7</v>
      </c>
      <c r="K185" s="13"/>
      <c r="L185" s="16" t="s">
        <v>57</v>
      </c>
      <c r="M185" s="16" t="s">
        <v>57</v>
      </c>
      <c r="N185" s="16"/>
      <c r="O185" s="14"/>
      <c r="P185" s="17" t="s">
        <v>186</v>
      </c>
      <c r="Q185" s="18"/>
      <c r="R185" s="19">
        <v>2.1000000513E10</v>
      </c>
      <c r="S185" s="38" t="s">
        <v>944</v>
      </c>
      <c r="T185" s="39" t="s">
        <v>945</v>
      </c>
      <c r="U185" s="13">
        <f t="shared" si="1"/>
        <v>7</v>
      </c>
      <c r="V185" s="22" t="s">
        <v>122</v>
      </c>
      <c r="W185" s="23" t="s">
        <v>62</v>
      </c>
      <c r="X185" s="14">
        <f t="shared" si="2"/>
        <v>21000000513</v>
      </c>
      <c r="Y185" s="24" t="s">
        <v>63</v>
      </c>
      <c r="Z185" s="25" t="s">
        <v>64</v>
      </c>
      <c r="AA185" s="40">
        <v>186.33</v>
      </c>
      <c r="AB185" s="27">
        <f t="shared" si="3"/>
        <v>45912</v>
      </c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>
        <v>2.0</v>
      </c>
      <c r="AS185" s="28">
        <v>1.0</v>
      </c>
      <c r="AT185" s="14"/>
      <c r="AU185" s="14"/>
      <c r="AV185" s="14"/>
      <c r="AW185" s="14"/>
      <c r="AX185" s="28">
        <v>2.0</v>
      </c>
      <c r="AY185" s="14"/>
      <c r="AZ185" s="14"/>
      <c r="BA185" s="14"/>
      <c r="BB185" s="14"/>
      <c r="BC185" s="28"/>
      <c r="BD185" s="28">
        <v>2.0</v>
      </c>
      <c r="BE185" s="14"/>
    </row>
    <row r="186">
      <c r="A186" s="13" t="s">
        <v>32</v>
      </c>
      <c r="B186" s="1" t="s">
        <v>946</v>
      </c>
      <c r="C186" s="13" t="s">
        <v>947</v>
      </c>
      <c r="D186" s="14"/>
      <c r="E186" s="14"/>
      <c r="F186" s="14"/>
      <c r="G186" s="14">
        <v>2.0</v>
      </c>
      <c r="H186" s="15">
        <v>2.0</v>
      </c>
      <c r="I186" s="14">
        <v>75.0</v>
      </c>
      <c r="J186" s="14">
        <v>150.0</v>
      </c>
      <c r="K186" s="32" t="s">
        <v>948</v>
      </c>
      <c r="L186" s="16" t="s">
        <v>57</v>
      </c>
      <c r="M186" s="16" t="s">
        <v>57</v>
      </c>
      <c r="N186" s="16"/>
      <c r="O186" s="14"/>
      <c r="P186" s="17" t="s">
        <v>58</v>
      </c>
      <c r="Q186" s="18"/>
      <c r="R186" s="19">
        <v>2.1000000321E10</v>
      </c>
      <c r="S186" s="38" t="s">
        <v>949</v>
      </c>
      <c r="T186" s="39" t="s">
        <v>950</v>
      </c>
      <c r="U186" s="13">
        <f t="shared" si="1"/>
        <v>1000</v>
      </c>
      <c r="V186" s="22" t="s">
        <v>61</v>
      </c>
      <c r="W186" s="23" t="s">
        <v>62</v>
      </c>
      <c r="X186" s="14">
        <f t="shared" si="2"/>
        <v>21000000321</v>
      </c>
      <c r="Y186" s="24" t="s">
        <v>63</v>
      </c>
      <c r="Z186" s="25" t="s">
        <v>64</v>
      </c>
      <c r="AA186" s="40">
        <v>0.1</v>
      </c>
      <c r="AB186" s="27">
        <f t="shared" si="3"/>
        <v>45912</v>
      </c>
      <c r="AC186" s="14"/>
      <c r="AD186" s="14"/>
      <c r="AE186" s="14"/>
      <c r="AF186" s="14"/>
      <c r="AG186" s="14"/>
      <c r="AH186" s="14"/>
      <c r="AI186" s="28"/>
      <c r="AJ186" s="28">
        <v>1000.0</v>
      </c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</row>
    <row r="187">
      <c r="A187" s="13" t="s">
        <v>45</v>
      </c>
      <c r="B187" s="1" t="s">
        <v>951</v>
      </c>
      <c r="C187" s="13" t="s">
        <v>952</v>
      </c>
      <c r="D187" s="14"/>
      <c r="E187" s="14"/>
      <c r="F187" s="14"/>
      <c r="G187" s="14">
        <v>6.0</v>
      </c>
      <c r="H187" s="15">
        <v>6.0</v>
      </c>
      <c r="I187" s="14">
        <v>70.0</v>
      </c>
      <c r="J187" s="14">
        <v>420.0</v>
      </c>
      <c r="K187" s="13" t="s">
        <v>953</v>
      </c>
      <c r="L187" s="16" t="s">
        <v>57</v>
      </c>
      <c r="M187" s="16" t="s">
        <v>57</v>
      </c>
      <c r="N187" s="16"/>
      <c r="O187" s="14"/>
      <c r="P187" s="17" t="s">
        <v>58</v>
      </c>
      <c r="Q187" s="18"/>
      <c r="R187" s="19">
        <v>2.100000019E10</v>
      </c>
      <c r="S187" s="38" t="s">
        <v>954</v>
      </c>
      <c r="T187" s="39" t="s">
        <v>955</v>
      </c>
      <c r="U187" s="13">
        <f t="shared" si="1"/>
        <v>86</v>
      </c>
      <c r="V187" s="22" t="s">
        <v>75</v>
      </c>
      <c r="W187" s="23" t="s">
        <v>62</v>
      </c>
      <c r="X187" s="14">
        <f t="shared" si="2"/>
        <v>21000000190</v>
      </c>
      <c r="Y187" s="24" t="s">
        <v>63</v>
      </c>
      <c r="Z187" s="25" t="s">
        <v>64</v>
      </c>
      <c r="AA187" s="40">
        <v>155.45</v>
      </c>
      <c r="AB187" s="27">
        <f t="shared" si="3"/>
        <v>45912</v>
      </c>
      <c r="AC187" s="14"/>
      <c r="AD187" s="14"/>
      <c r="AE187" s="14"/>
      <c r="AF187" s="14"/>
      <c r="AG187" s="14"/>
      <c r="AH187" s="14"/>
      <c r="AI187" s="14"/>
      <c r="AJ187" s="14"/>
      <c r="AK187" s="28">
        <v>66.0</v>
      </c>
      <c r="AL187" s="14"/>
      <c r="AM187" s="14"/>
      <c r="AN187" s="28">
        <v>4.0</v>
      </c>
      <c r="AO187" s="14"/>
      <c r="AP187" s="14"/>
      <c r="AQ187" s="14"/>
      <c r="AR187" s="14"/>
      <c r="AS187" s="14"/>
      <c r="AT187" s="14"/>
      <c r="AU187" s="14"/>
      <c r="AV187" s="14"/>
      <c r="AW187" s="14">
        <v>6.0</v>
      </c>
      <c r="AX187" s="14"/>
      <c r="AY187" s="14"/>
      <c r="AZ187" s="14"/>
      <c r="BA187" s="14"/>
      <c r="BB187" s="14"/>
      <c r="BC187" s="14"/>
      <c r="BD187" s="14"/>
      <c r="BE187" s="28">
        <v>10.0</v>
      </c>
    </row>
    <row r="188">
      <c r="A188" s="13" t="s">
        <v>45</v>
      </c>
      <c r="B188" s="1" t="s">
        <v>956</v>
      </c>
      <c r="C188" s="13" t="s">
        <v>957</v>
      </c>
      <c r="D188" s="14"/>
      <c r="E188" s="14"/>
      <c r="F188" s="14"/>
      <c r="G188" s="14">
        <v>1.0</v>
      </c>
      <c r="H188" s="15">
        <v>1.0</v>
      </c>
      <c r="I188" s="14">
        <v>20.19</v>
      </c>
      <c r="J188" s="14">
        <v>20.19</v>
      </c>
      <c r="K188" s="13" t="s">
        <v>958</v>
      </c>
      <c r="L188" s="16" t="s">
        <v>57</v>
      </c>
      <c r="M188" s="16" t="s">
        <v>57</v>
      </c>
      <c r="N188" s="16"/>
      <c r="O188" s="14"/>
      <c r="P188" s="17" t="s">
        <v>58</v>
      </c>
      <c r="Q188" s="18"/>
      <c r="R188" s="19">
        <v>2.1000000193E10</v>
      </c>
      <c r="S188" s="38" t="s">
        <v>959</v>
      </c>
      <c r="T188" s="39" t="s">
        <v>960</v>
      </c>
      <c r="U188" s="13">
        <f t="shared" si="1"/>
        <v>22</v>
      </c>
      <c r="V188" s="22" t="s">
        <v>75</v>
      </c>
      <c r="W188" s="23" t="s">
        <v>62</v>
      </c>
      <c r="X188" s="14">
        <f t="shared" si="2"/>
        <v>21000000193</v>
      </c>
      <c r="Y188" s="24" t="s">
        <v>63</v>
      </c>
      <c r="Z188" s="25" t="s">
        <v>64</v>
      </c>
      <c r="AA188" s="40">
        <v>32.31</v>
      </c>
      <c r="AB188" s="27">
        <f t="shared" si="3"/>
        <v>45912</v>
      </c>
      <c r="AC188" s="14"/>
      <c r="AD188" s="28">
        <v>2.0</v>
      </c>
      <c r="AE188" s="14"/>
      <c r="AF188" s="14"/>
      <c r="AG188" s="14"/>
      <c r="AH188" s="14"/>
      <c r="AI188" s="14"/>
      <c r="AJ188" s="14"/>
      <c r="AK188" s="28">
        <f>13+1+1</f>
        <v>15</v>
      </c>
      <c r="AL188" s="14"/>
      <c r="AM188" s="14"/>
      <c r="AN188" s="14"/>
      <c r="AO188" s="28">
        <f>3+1</f>
        <v>4</v>
      </c>
      <c r="AP188" s="14"/>
      <c r="AQ188" s="14"/>
      <c r="AR188" s="14"/>
      <c r="AS188" s="14"/>
      <c r="AT188" s="14"/>
      <c r="AU188" s="14"/>
      <c r="AV188" s="14"/>
      <c r="AW188" s="14">
        <v>1.0</v>
      </c>
      <c r="AX188" s="14"/>
      <c r="AY188" s="14"/>
      <c r="AZ188" s="14"/>
      <c r="BA188" s="14"/>
      <c r="BB188" s="14"/>
      <c r="BC188" s="14"/>
      <c r="BD188" s="14"/>
      <c r="BE188" s="14"/>
    </row>
    <row r="189">
      <c r="A189" s="13" t="s">
        <v>45</v>
      </c>
      <c r="B189" s="1" t="s">
        <v>961</v>
      </c>
      <c r="C189" s="13" t="s">
        <v>962</v>
      </c>
      <c r="D189" s="14"/>
      <c r="E189" s="14"/>
      <c r="F189" s="14"/>
      <c r="G189" s="14">
        <v>1.0</v>
      </c>
      <c r="H189" s="15">
        <v>1.0</v>
      </c>
      <c r="I189" s="14">
        <v>90.47</v>
      </c>
      <c r="J189" s="14">
        <v>90.47</v>
      </c>
      <c r="K189" s="13" t="s">
        <v>963</v>
      </c>
      <c r="L189" s="16" t="s">
        <v>57</v>
      </c>
      <c r="M189" s="16" t="s">
        <v>79</v>
      </c>
      <c r="N189" s="16"/>
      <c r="O189" s="14"/>
      <c r="P189" s="17" t="s">
        <v>58</v>
      </c>
      <c r="Q189" s="32"/>
      <c r="R189" s="41">
        <v>2.1000000194E10</v>
      </c>
      <c r="S189" s="42" t="s">
        <v>964</v>
      </c>
      <c r="T189" s="36" t="s">
        <v>965</v>
      </c>
      <c r="U189" s="13">
        <f t="shared" si="1"/>
        <v>1500</v>
      </c>
      <c r="V189" s="37" t="s">
        <v>61</v>
      </c>
      <c r="W189" s="23" t="s">
        <v>62</v>
      </c>
      <c r="X189" s="14">
        <f t="shared" si="2"/>
        <v>21000000194</v>
      </c>
      <c r="Y189" s="24" t="s">
        <v>63</v>
      </c>
      <c r="Z189" s="25" t="s">
        <v>64</v>
      </c>
      <c r="AA189" s="40">
        <v>0.19</v>
      </c>
      <c r="AB189" s="27">
        <f t="shared" si="3"/>
        <v>45912</v>
      </c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28">
        <v>1000.0</v>
      </c>
      <c r="AP189" s="14"/>
      <c r="AQ189" s="14"/>
      <c r="AR189" s="14"/>
      <c r="AS189" s="14"/>
      <c r="AT189" s="14"/>
      <c r="AU189" s="14"/>
      <c r="AV189" s="14"/>
      <c r="AW189" s="28">
        <v>500.0</v>
      </c>
      <c r="AX189" s="14"/>
      <c r="AY189" s="14"/>
      <c r="AZ189" s="14"/>
      <c r="BA189" s="14"/>
      <c r="BB189" s="14"/>
      <c r="BC189" s="14"/>
      <c r="BD189" s="14"/>
      <c r="BE189" s="14"/>
    </row>
    <row r="190">
      <c r="A190" s="13" t="s">
        <v>45</v>
      </c>
      <c r="B190" s="1" t="s">
        <v>966</v>
      </c>
      <c r="C190" s="13" t="s">
        <v>967</v>
      </c>
      <c r="D190" s="14"/>
      <c r="E190" s="14"/>
      <c r="F190" s="14"/>
      <c r="G190" s="14">
        <v>500.0</v>
      </c>
      <c r="H190" s="15">
        <v>500.0</v>
      </c>
      <c r="I190" s="14">
        <v>3.93</v>
      </c>
      <c r="J190" s="14">
        <v>1965.0</v>
      </c>
      <c r="K190" s="13" t="s">
        <v>968</v>
      </c>
      <c r="L190" s="16" t="s">
        <v>57</v>
      </c>
      <c r="M190" s="16" t="s">
        <v>57</v>
      </c>
      <c r="N190" s="16"/>
      <c r="O190" s="14"/>
      <c r="P190" s="17" t="s">
        <v>58</v>
      </c>
      <c r="Q190" s="18"/>
      <c r="R190" s="19">
        <v>2.1000000195E10</v>
      </c>
      <c r="S190" s="38" t="s">
        <v>969</v>
      </c>
      <c r="T190" s="39" t="s">
        <v>970</v>
      </c>
      <c r="U190" s="13">
        <f t="shared" si="1"/>
        <v>16000</v>
      </c>
      <c r="V190" s="22" t="s">
        <v>61</v>
      </c>
      <c r="W190" s="23" t="s">
        <v>62</v>
      </c>
      <c r="X190" s="14">
        <f t="shared" si="2"/>
        <v>21000000195</v>
      </c>
      <c r="Y190" s="24" t="s">
        <v>63</v>
      </c>
      <c r="Z190" s="25" t="s">
        <v>64</v>
      </c>
      <c r="AA190" s="40">
        <v>5.9</v>
      </c>
      <c r="AB190" s="27">
        <f t="shared" si="3"/>
        <v>45912</v>
      </c>
      <c r="AC190" s="14"/>
      <c r="AD190" s="14"/>
      <c r="AE190" s="14"/>
      <c r="AF190" s="14"/>
      <c r="AG190" s="14"/>
      <c r="AH190" s="14"/>
      <c r="AI190" s="14"/>
      <c r="AJ190" s="14"/>
      <c r="AK190" s="28">
        <v>12500.0</v>
      </c>
      <c r="AL190" s="14"/>
      <c r="AM190" s="14"/>
      <c r="AN190" s="14"/>
      <c r="AO190" s="14"/>
      <c r="AP190" s="14"/>
      <c r="AQ190" s="28">
        <v>3000.0</v>
      </c>
      <c r="AR190" s="14"/>
      <c r="AS190" s="14"/>
      <c r="AT190" s="14"/>
      <c r="AU190" s="14"/>
      <c r="AV190" s="14"/>
      <c r="AW190" s="14">
        <v>500.0</v>
      </c>
      <c r="AX190" s="14"/>
      <c r="AY190" s="14"/>
      <c r="AZ190" s="14"/>
      <c r="BA190" s="14"/>
      <c r="BB190" s="14"/>
      <c r="BC190" s="14"/>
      <c r="BD190" s="14"/>
      <c r="BE190" s="14"/>
    </row>
    <row r="191">
      <c r="A191" s="13" t="s">
        <v>47</v>
      </c>
      <c r="B191" s="1" t="s">
        <v>971</v>
      </c>
      <c r="C191" s="13" t="s">
        <v>972</v>
      </c>
      <c r="D191" s="14"/>
      <c r="E191" s="14"/>
      <c r="F191" s="14"/>
      <c r="G191" s="14">
        <v>1.0</v>
      </c>
      <c r="H191" s="15">
        <v>1.0</v>
      </c>
      <c r="I191" s="14">
        <v>30.25</v>
      </c>
      <c r="J191" s="14">
        <v>30.25</v>
      </c>
      <c r="K191" s="13" t="s">
        <v>973</v>
      </c>
      <c r="L191" s="16" t="s">
        <v>57</v>
      </c>
      <c r="M191" s="16" t="s">
        <v>57</v>
      </c>
      <c r="N191" s="16"/>
      <c r="O191" s="14"/>
      <c r="P191" s="17" t="s">
        <v>58</v>
      </c>
      <c r="Q191" s="18"/>
      <c r="R191" s="19">
        <v>2.1000000196E10</v>
      </c>
      <c r="S191" s="38" t="s">
        <v>974</v>
      </c>
      <c r="T191" s="39" t="s">
        <v>975</v>
      </c>
      <c r="U191" s="13">
        <f t="shared" si="1"/>
        <v>21</v>
      </c>
      <c r="V191" s="37" t="s">
        <v>584</v>
      </c>
      <c r="W191" s="23" t="s">
        <v>62</v>
      </c>
      <c r="X191" s="14">
        <f t="shared" si="2"/>
        <v>21000000196</v>
      </c>
      <c r="Y191" s="24" t="s">
        <v>63</v>
      </c>
      <c r="Z191" s="25" t="s">
        <v>64</v>
      </c>
      <c r="AA191" s="40">
        <v>60.23</v>
      </c>
      <c r="AB191" s="27">
        <f t="shared" si="3"/>
        <v>45912</v>
      </c>
      <c r="AD191" s="28">
        <v>1.0</v>
      </c>
      <c r="AE191" s="14"/>
      <c r="AF191" s="14"/>
      <c r="AG191" s="14"/>
      <c r="AH191" s="14"/>
      <c r="AI191" s="14"/>
      <c r="AJ191" s="14"/>
      <c r="AK191" s="14">
        <f>5+1+1</f>
        <v>7</v>
      </c>
      <c r="AL191" s="14"/>
      <c r="AM191" s="14"/>
      <c r="AN191" s="28">
        <v>10.0</v>
      </c>
      <c r="AO191" s="14"/>
      <c r="AP191" s="14"/>
      <c r="AQ191" s="14"/>
      <c r="AR191" s="14"/>
      <c r="AS191" s="14"/>
      <c r="AT191" s="14"/>
      <c r="AU191" s="14"/>
      <c r="AV191" s="28">
        <v>1.0</v>
      </c>
      <c r="AW191" s="28">
        <v>1.0</v>
      </c>
      <c r="AX191" s="14"/>
      <c r="AY191" s="14">
        <v>1.0</v>
      </c>
      <c r="AZ191" s="14"/>
      <c r="BA191" s="14"/>
      <c r="BB191" s="14"/>
      <c r="BC191" s="14"/>
      <c r="BD191" s="14"/>
      <c r="BE191" s="14"/>
    </row>
    <row r="192">
      <c r="A192" s="13" t="s">
        <v>42</v>
      </c>
      <c r="B192" s="31" t="s">
        <v>976</v>
      </c>
      <c r="C192" s="13" t="s">
        <v>977</v>
      </c>
      <c r="D192" s="14"/>
      <c r="E192" s="14"/>
      <c r="F192" s="14"/>
      <c r="G192" s="14">
        <v>1000.0</v>
      </c>
      <c r="H192" s="15">
        <v>1000.0</v>
      </c>
      <c r="I192" s="14">
        <v>0.53</v>
      </c>
      <c r="J192" s="14">
        <v>530.0</v>
      </c>
      <c r="K192" s="32" t="s">
        <v>978</v>
      </c>
      <c r="L192" s="16" t="s">
        <v>57</v>
      </c>
      <c r="M192" s="16" t="s">
        <v>79</v>
      </c>
      <c r="N192" s="16"/>
      <c r="O192" s="14"/>
      <c r="P192" s="17" t="s">
        <v>332</v>
      </c>
      <c r="Q192" s="32" t="s">
        <v>151</v>
      </c>
      <c r="R192" s="32">
        <v>2.1000000718E10</v>
      </c>
      <c r="S192" s="47" t="s">
        <v>979</v>
      </c>
      <c r="T192" s="5" t="s">
        <v>980</v>
      </c>
      <c r="U192" s="13">
        <f t="shared" si="1"/>
        <v>1000</v>
      </c>
      <c r="V192" s="22" t="s">
        <v>61</v>
      </c>
      <c r="W192" s="23" t="s">
        <v>62</v>
      </c>
      <c r="X192" s="14">
        <f t="shared" si="2"/>
        <v>21000000718</v>
      </c>
      <c r="Y192" s="24" t="s">
        <v>63</v>
      </c>
      <c r="Z192" s="25" t="s">
        <v>64</v>
      </c>
      <c r="AA192" s="26">
        <v>0.38</v>
      </c>
      <c r="AB192" s="27">
        <f t="shared" si="3"/>
        <v>45912</v>
      </c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>
        <v>1000.0</v>
      </c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</row>
    <row r="193">
      <c r="A193" s="2" t="s">
        <v>31</v>
      </c>
      <c r="B193" s="1" t="s">
        <v>981</v>
      </c>
      <c r="C193" s="13" t="s">
        <v>982</v>
      </c>
      <c r="D193" s="13" t="s">
        <v>983</v>
      </c>
      <c r="E193" s="13"/>
      <c r="F193" s="13" t="s">
        <v>306</v>
      </c>
      <c r="G193" s="14">
        <v>120.0</v>
      </c>
      <c r="H193" s="15">
        <v>120.0</v>
      </c>
      <c r="I193" s="14">
        <v>14.08</v>
      </c>
      <c r="J193" s="14">
        <v>1689.6</v>
      </c>
      <c r="K193" s="32"/>
      <c r="L193" s="16" t="s">
        <v>57</v>
      </c>
      <c r="M193" s="16" t="s">
        <v>79</v>
      </c>
      <c r="N193" s="16"/>
      <c r="O193" s="14"/>
      <c r="P193" s="17" t="s">
        <v>58</v>
      </c>
      <c r="Q193" s="28" t="s">
        <v>151</v>
      </c>
      <c r="R193" s="80">
        <v>2.1000000198E10</v>
      </c>
      <c r="S193" s="70" t="s">
        <v>984</v>
      </c>
      <c r="T193" s="76" t="s">
        <v>985</v>
      </c>
      <c r="U193" s="13">
        <f t="shared" si="1"/>
        <v>120</v>
      </c>
      <c r="V193" s="22" t="s">
        <v>584</v>
      </c>
      <c r="W193" s="23" t="s">
        <v>62</v>
      </c>
      <c r="X193" s="14">
        <f t="shared" si="2"/>
        <v>21000000198</v>
      </c>
      <c r="Y193" s="24" t="s">
        <v>63</v>
      </c>
      <c r="Z193" s="25" t="s">
        <v>64</v>
      </c>
      <c r="AA193" s="26">
        <v>18.69</v>
      </c>
      <c r="AB193" s="27">
        <f t="shared" si="3"/>
        <v>45912</v>
      </c>
      <c r="AC193" s="14"/>
      <c r="AD193" s="14"/>
      <c r="AE193" s="14"/>
      <c r="AF193" s="14"/>
      <c r="AG193" s="14"/>
      <c r="AH193" s="14"/>
      <c r="AI193" s="28">
        <v>120.0</v>
      </c>
      <c r="AJ193" s="14"/>
      <c r="AK193" s="28"/>
      <c r="AL193" s="14"/>
      <c r="AM193" s="14"/>
      <c r="AN193" s="14"/>
      <c r="AO193" s="14"/>
      <c r="AP193" s="14"/>
      <c r="AQ193" s="14"/>
      <c r="AR193" s="14"/>
      <c r="AS193" s="28"/>
      <c r="AT193" s="14"/>
      <c r="AU193" s="14"/>
      <c r="AV193" s="14"/>
      <c r="AW193" s="28"/>
      <c r="AX193" s="14"/>
      <c r="AY193" s="14"/>
      <c r="AZ193" s="14"/>
      <c r="BA193" s="14"/>
      <c r="BB193" s="14"/>
      <c r="BC193" s="28"/>
      <c r="BD193" s="14"/>
      <c r="BE193" s="14"/>
    </row>
    <row r="194">
      <c r="A194" s="13" t="s">
        <v>32</v>
      </c>
      <c r="B194" s="1" t="s">
        <v>986</v>
      </c>
      <c r="C194" s="13" t="s">
        <v>987</v>
      </c>
      <c r="D194" s="14"/>
      <c r="E194" s="14"/>
      <c r="F194" s="14"/>
      <c r="G194" s="14">
        <v>5.0</v>
      </c>
      <c r="H194" s="15">
        <v>5.0</v>
      </c>
      <c r="I194" s="14">
        <v>11.03</v>
      </c>
      <c r="J194" s="14">
        <v>55.15</v>
      </c>
      <c r="K194" s="32" t="s">
        <v>988</v>
      </c>
      <c r="L194" s="16" t="s">
        <v>57</v>
      </c>
      <c r="M194" s="16" t="s">
        <v>57</v>
      </c>
      <c r="N194" s="16"/>
      <c r="O194" s="14"/>
      <c r="P194" s="17" t="s">
        <v>58</v>
      </c>
      <c r="Q194" s="18"/>
      <c r="R194" s="19">
        <v>2.1000000577E10</v>
      </c>
      <c r="S194" s="38" t="s">
        <v>989</v>
      </c>
      <c r="T194" s="39" t="s">
        <v>986</v>
      </c>
      <c r="U194" s="13">
        <f t="shared" si="1"/>
        <v>138</v>
      </c>
      <c r="V194" s="22" t="s">
        <v>75</v>
      </c>
      <c r="W194" s="23" t="s">
        <v>62</v>
      </c>
      <c r="X194" s="14">
        <f t="shared" si="2"/>
        <v>21000000577</v>
      </c>
      <c r="Y194" s="24" t="s">
        <v>63</v>
      </c>
      <c r="Z194" s="25" t="s">
        <v>64</v>
      </c>
      <c r="AA194" s="40">
        <v>5.9</v>
      </c>
      <c r="AB194" s="27">
        <f t="shared" si="3"/>
        <v>45912</v>
      </c>
      <c r="AC194" s="14"/>
      <c r="AD194" s="14"/>
      <c r="AE194" s="14"/>
      <c r="AF194" s="14"/>
      <c r="AG194" s="14"/>
      <c r="AH194" s="14"/>
      <c r="AI194" s="14"/>
      <c r="AJ194" s="14">
        <v>5.0</v>
      </c>
      <c r="AK194" s="28">
        <v>2.0</v>
      </c>
      <c r="AL194" s="14"/>
      <c r="AM194" s="14"/>
      <c r="AN194" s="14"/>
      <c r="AO194" s="14"/>
      <c r="AP194" s="14"/>
      <c r="AQ194" s="14"/>
      <c r="AR194" s="14"/>
      <c r="AS194" s="28">
        <v>10.0</v>
      </c>
      <c r="AT194" s="14"/>
      <c r="AU194" s="14"/>
      <c r="AV194" s="14"/>
      <c r="AW194" s="28">
        <v>1.0</v>
      </c>
      <c r="AX194" s="14"/>
      <c r="AY194" s="14"/>
      <c r="AZ194" s="14"/>
      <c r="BA194" s="14"/>
      <c r="BB194" s="14"/>
      <c r="BC194" s="28">
        <v>120.0</v>
      </c>
      <c r="BD194" s="14"/>
      <c r="BE194" s="14"/>
    </row>
    <row r="195">
      <c r="A195" s="13" t="s">
        <v>45</v>
      </c>
      <c r="B195" s="31" t="s">
        <v>990</v>
      </c>
      <c r="C195" s="13" t="s">
        <v>991</v>
      </c>
      <c r="D195" s="14"/>
      <c r="E195" s="14"/>
      <c r="F195" s="14"/>
      <c r="G195" s="14">
        <v>1.0</v>
      </c>
      <c r="H195" s="15">
        <v>1.0</v>
      </c>
      <c r="I195" s="14">
        <v>665.8</v>
      </c>
      <c r="J195" s="14">
        <v>665.8</v>
      </c>
      <c r="K195" s="13" t="s">
        <v>992</v>
      </c>
      <c r="L195" s="16" t="s">
        <v>57</v>
      </c>
      <c r="M195" s="16" t="s">
        <v>57</v>
      </c>
      <c r="N195" s="16"/>
      <c r="O195" s="14"/>
      <c r="P195" s="17" t="s">
        <v>58</v>
      </c>
      <c r="Q195" s="18"/>
      <c r="R195" s="19">
        <v>2.1000000199E10</v>
      </c>
      <c r="S195" s="38" t="s">
        <v>993</v>
      </c>
      <c r="T195" s="39" t="s">
        <v>994</v>
      </c>
      <c r="U195" s="13">
        <f t="shared" si="1"/>
        <v>3500</v>
      </c>
      <c r="V195" s="22" t="s">
        <v>61</v>
      </c>
      <c r="W195" s="23" t="s">
        <v>62</v>
      </c>
      <c r="X195" s="14">
        <f t="shared" si="2"/>
        <v>21000000199</v>
      </c>
      <c r="Y195" s="24" t="s">
        <v>63</v>
      </c>
      <c r="Z195" s="25" t="s">
        <v>64</v>
      </c>
      <c r="AA195" s="26">
        <v>0.96</v>
      </c>
      <c r="AB195" s="27">
        <f t="shared" si="3"/>
        <v>45912</v>
      </c>
      <c r="AC195" s="14"/>
      <c r="AD195" s="14"/>
      <c r="AE195" s="14"/>
      <c r="AF195" s="14"/>
      <c r="AG195" s="14"/>
      <c r="AH195" s="14"/>
      <c r="AI195" s="14"/>
      <c r="AJ195" s="14"/>
      <c r="AK195" s="28">
        <f>1000+1000</f>
        <v>2000</v>
      </c>
      <c r="AL195" s="14"/>
      <c r="AM195" s="14"/>
      <c r="AN195" s="14"/>
      <c r="AO195" s="28">
        <v>250.0</v>
      </c>
      <c r="AP195" s="14"/>
      <c r="AQ195" s="14"/>
      <c r="AR195" s="14"/>
      <c r="AS195" s="14"/>
      <c r="AT195" s="14">
        <v>1000.0</v>
      </c>
      <c r="AU195" s="14"/>
      <c r="AV195" s="14"/>
      <c r="AW195" s="28">
        <v>250.0</v>
      </c>
      <c r="AX195" s="14"/>
      <c r="AY195" s="14"/>
      <c r="AZ195" s="14"/>
      <c r="BA195" s="14"/>
      <c r="BB195" s="14"/>
      <c r="BC195" s="14"/>
      <c r="BD195" s="14"/>
      <c r="BE195" s="14"/>
    </row>
    <row r="196">
      <c r="A196" s="13" t="s">
        <v>33</v>
      </c>
      <c r="B196" s="1" t="s">
        <v>995</v>
      </c>
      <c r="C196" s="13" t="s">
        <v>996</v>
      </c>
      <c r="D196" s="14"/>
      <c r="E196" s="14"/>
      <c r="F196" s="14"/>
      <c r="G196" s="14">
        <v>1.0</v>
      </c>
      <c r="H196" s="15">
        <v>1.0</v>
      </c>
      <c r="I196" s="14">
        <v>203.75</v>
      </c>
      <c r="J196" s="14">
        <v>203.75</v>
      </c>
      <c r="K196" s="32" t="s">
        <v>997</v>
      </c>
      <c r="L196" s="16" t="s">
        <v>57</v>
      </c>
      <c r="M196" s="16" t="s">
        <v>79</v>
      </c>
      <c r="N196" s="16"/>
      <c r="O196" s="14"/>
      <c r="P196" s="17" t="s">
        <v>58</v>
      </c>
      <c r="Q196" s="32"/>
      <c r="R196" s="41">
        <v>2.1000000454E10</v>
      </c>
      <c r="S196" s="42" t="s">
        <v>998</v>
      </c>
      <c r="T196" s="81" t="s">
        <v>999</v>
      </c>
      <c r="U196" s="13">
        <f t="shared" si="1"/>
        <v>1</v>
      </c>
      <c r="V196" s="37" t="s">
        <v>122</v>
      </c>
      <c r="W196" s="23" t="s">
        <v>62</v>
      </c>
      <c r="X196" s="14">
        <f t="shared" si="2"/>
        <v>21000000454</v>
      </c>
      <c r="Y196" s="24" t="s">
        <v>63</v>
      </c>
      <c r="Z196" s="25" t="s">
        <v>64</v>
      </c>
      <c r="AA196" s="26">
        <v>150.44</v>
      </c>
      <c r="AB196" s="27">
        <f t="shared" si="3"/>
        <v>45912</v>
      </c>
      <c r="AC196" s="14"/>
      <c r="AD196" s="14"/>
      <c r="AE196" s="14"/>
      <c r="AF196" s="14"/>
      <c r="AG196" s="14"/>
      <c r="AH196" s="14"/>
      <c r="AI196" s="14"/>
      <c r="AJ196" s="14"/>
      <c r="AK196" s="14">
        <v>1.0</v>
      </c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</row>
    <row r="197">
      <c r="A197" s="13" t="s">
        <v>33</v>
      </c>
      <c r="B197" s="1" t="s">
        <v>1000</v>
      </c>
      <c r="C197" s="13" t="s">
        <v>1001</v>
      </c>
      <c r="D197" s="14"/>
      <c r="E197" s="14"/>
      <c r="F197" s="14"/>
      <c r="G197" s="14">
        <v>100.0</v>
      </c>
      <c r="H197" s="15">
        <v>100.0</v>
      </c>
      <c r="I197" s="14">
        <v>241.0</v>
      </c>
      <c r="J197" s="14">
        <v>24100.0</v>
      </c>
      <c r="K197" s="13" t="s">
        <v>1002</v>
      </c>
      <c r="L197" s="16" t="s">
        <v>57</v>
      </c>
      <c r="M197" s="16" t="s">
        <v>57</v>
      </c>
      <c r="N197" s="16"/>
      <c r="O197" s="14"/>
      <c r="P197" s="17" t="s">
        <v>58</v>
      </c>
      <c r="Q197" s="18"/>
      <c r="R197" s="19">
        <v>2.1000000201E10</v>
      </c>
      <c r="S197" s="38" t="s">
        <v>1003</v>
      </c>
      <c r="T197" s="39" t="s">
        <v>1004</v>
      </c>
      <c r="U197" s="13">
        <f t="shared" si="1"/>
        <v>300</v>
      </c>
      <c r="V197" s="22" t="s">
        <v>61</v>
      </c>
      <c r="W197" s="23" t="s">
        <v>62</v>
      </c>
      <c r="X197" s="14">
        <f t="shared" si="2"/>
        <v>21000000201</v>
      </c>
      <c r="Y197" s="24" t="s">
        <v>63</v>
      </c>
      <c r="Z197" s="25" t="s">
        <v>64</v>
      </c>
      <c r="AA197" s="40">
        <v>2.48</v>
      </c>
      <c r="AB197" s="27">
        <f t="shared" si="3"/>
        <v>45912</v>
      </c>
      <c r="AC197" s="14"/>
      <c r="AD197" s="14"/>
      <c r="AE197" s="14"/>
      <c r="AF197" s="14"/>
      <c r="AG197" s="14"/>
      <c r="AH197" s="14"/>
      <c r="AI197" s="14"/>
      <c r="AJ197" s="14"/>
      <c r="AK197" s="14">
        <f>100+100+100</f>
        <v>300</v>
      </c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</row>
    <row r="198">
      <c r="A198" s="13" t="s">
        <v>45</v>
      </c>
      <c r="B198" s="1" t="s">
        <v>1005</v>
      </c>
      <c r="C198" s="13" t="s">
        <v>1006</v>
      </c>
      <c r="D198" s="14"/>
      <c r="E198" s="14"/>
      <c r="F198" s="14"/>
      <c r="G198" s="14">
        <v>3.0</v>
      </c>
      <c r="H198" s="15">
        <v>3.0</v>
      </c>
      <c r="I198" s="14">
        <v>189.0</v>
      </c>
      <c r="J198" s="14">
        <v>567.0</v>
      </c>
      <c r="K198" s="13" t="s">
        <v>1007</v>
      </c>
      <c r="L198" s="16" t="s">
        <v>57</v>
      </c>
      <c r="M198" s="16" t="s">
        <v>57</v>
      </c>
      <c r="N198" s="16"/>
      <c r="O198" s="14"/>
      <c r="P198" s="17" t="s">
        <v>58</v>
      </c>
      <c r="Q198" s="18"/>
      <c r="R198" s="19">
        <v>2.1000000547E10</v>
      </c>
      <c r="S198" s="38" t="s">
        <v>1008</v>
      </c>
      <c r="T198" s="39" t="s">
        <v>1009</v>
      </c>
      <c r="U198" s="13">
        <f t="shared" si="1"/>
        <v>300</v>
      </c>
      <c r="V198" s="22" t="s">
        <v>61</v>
      </c>
      <c r="W198" s="23" t="s">
        <v>62</v>
      </c>
      <c r="X198" s="14">
        <f t="shared" si="2"/>
        <v>21000000547</v>
      </c>
      <c r="Y198" s="24" t="s">
        <v>63</v>
      </c>
      <c r="Z198" s="25" t="s">
        <v>64</v>
      </c>
      <c r="AA198" s="40">
        <v>1.55</v>
      </c>
      <c r="AB198" s="27">
        <f t="shared" si="3"/>
        <v>45912</v>
      </c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28">
        <v>300.0</v>
      </c>
      <c r="AX198" s="14"/>
      <c r="AY198" s="14"/>
      <c r="AZ198" s="14"/>
      <c r="BA198" s="14"/>
      <c r="BB198" s="14"/>
      <c r="BC198" s="14"/>
      <c r="BD198" s="14"/>
      <c r="BE198" s="14"/>
    </row>
    <row r="199">
      <c r="A199" s="13" t="s">
        <v>42</v>
      </c>
      <c r="B199" s="1" t="s">
        <v>1010</v>
      </c>
      <c r="C199" s="13" t="s">
        <v>1011</v>
      </c>
      <c r="D199" s="14"/>
      <c r="E199" s="14"/>
      <c r="F199" s="14"/>
      <c r="G199" s="14">
        <v>500.0</v>
      </c>
      <c r="H199" s="15">
        <v>500.0</v>
      </c>
      <c r="I199" s="14">
        <v>2.6</v>
      </c>
      <c r="J199" s="14">
        <v>1300.0</v>
      </c>
      <c r="K199" s="13" t="s">
        <v>1012</v>
      </c>
      <c r="L199" s="16" t="s">
        <v>57</v>
      </c>
      <c r="M199" s="16" t="s">
        <v>79</v>
      </c>
      <c r="N199" s="16"/>
      <c r="O199" s="14"/>
      <c r="P199" s="17" t="s">
        <v>332</v>
      </c>
      <c r="Q199" s="32" t="s">
        <v>151</v>
      </c>
      <c r="R199" s="41">
        <v>2.1000000698E10</v>
      </c>
      <c r="S199" s="42" t="s">
        <v>1013</v>
      </c>
      <c r="T199" s="36" t="s">
        <v>1014</v>
      </c>
      <c r="U199" s="13">
        <f t="shared" si="1"/>
        <v>500</v>
      </c>
      <c r="V199" s="22" t="s">
        <v>61</v>
      </c>
      <c r="W199" s="23" t="s">
        <v>62</v>
      </c>
      <c r="X199" s="14">
        <f t="shared" si="2"/>
        <v>21000000698</v>
      </c>
      <c r="Y199" s="24" t="s">
        <v>63</v>
      </c>
      <c r="Z199" s="25" t="s">
        <v>64</v>
      </c>
      <c r="AA199" s="40">
        <v>2.61</v>
      </c>
      <c r="AB199" s="27">
        <f t="shared" si="3"/>
        <v>45912</v>
      </c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>
        <v>500.0</v>
      </c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</row>
    <row r="200">
      <c r="A200" s="13" t="s">
        <v>42</v>
      </c>
      <c r="B200" s="1" t="s">
        <v>1015</v>
      </c>
      <c r="C200" s="13" t="s">
        <v>1016</v>
      </c>
      <c r="D200" s="14"/>
      <c r="E200" s="14"/>
      <c r="F200" s="14"/>
      <c r="G200" s="14">
        <v>600.0</v>
      </c>
      <c r="H200" s="15">
        <v>600.0</v>
      </c>
      <c r="I200" s="14">
        <v>0.01</v>
      </c>
      <c r="J200" s="14">
        <v>6.0</v>
      </c>
      <c r="K200" s="13" t="s">
        <v>1017</v>
      </c>
      <c r="L200" s="16" t="s">
        <v>57</v>
      </c>
      <c r="M200" s="16" t="s">
        <v>79</v>
      </c>
      <c r="N200" s="16"/>
      <c r="O200" s="14"/>
      <c r="P200" s="17" t="s">
        <v>332</v>
      </c>
      <c r="Q200" s="13"/>
      <c r="R200" s="34"/>
      <c r="S200" s="35" t="s">
        <v>1018</v>
      </c>
      <c r="T200" s="36" t="s">
        <v>1019</v>
      </c>
      <c r="U200" s="13">
        <f t="shared" si="1"/>
        <v>600</v>
      </c>
      <c r="V200" s="22" t="s">
        <v>61</v>
      </c>
      <c r="W200" s="65"/>
      <c r="X200" s="14" t="str">
        <f t="shared" si="2"/>
        <v/>
      </c>
      <c r="Y200" s="24" t="s">
        <v>63</v>
      </c>
      <c r="Z200" s="25" t="s">
        <v>64</v>
      </c>
      <c r="AA200" s="66"/>
      <c r="AB200" s="27">
        <f t="shared" si="3"/>
        <v>45912</v>
      </c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>
        <v>600.0</v>
      </c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</row>
    <row r="201">
      <c r="A201" s="13" t="s">
        <v>38</v>
      </c>
      <c r="B201" s="1" t="s">
        <v>1020</v>
      </c>
      <c r="C201" s="13" t="s">
        <v>1021</v>
      </c>
      <c r="D201" s="14"/>
      <c r="E201" s="14"/>
      <c r="F201" s="14"/>
      <c r="G201" s="14">
        <v>1.0</v>
      </c>
      <c r="H201" s="15">
        <v>1.0</v>
      </c>
      <c r="I201" s="14">
        <v>0.13</v>
      </c>
      <c r="J201" s="14">
        <v>0.13</v>
      </c>
      <c r="K201" s="32" t="s">
        <v>1022</v>
      </c>
      <c r="L201" s="16" t="s">
        <v>57</v>
      </c>
      <c r="M201" s="16" t="s">
        <v>57</v>
      </c>
      <c r="N201" s="16"/>
      <c r="O201" s="14"/>
      <c r="P201" s="17" t="s">
        <v>58</v>
      </c>
      <c r="Q201" s="52"/>
      <c r="R201" s="53">
        <v>2.100000029E10</v>
      </c>
      <c r="S201" s="82" t="s">
        <v>1023</v>
      </c>
      <c r="T201" s="55" t="s">
        <v>1024</v>
      </c>
      <c r="U201" s="13">
        <f t="shared" si="1"/>
        <v>6500</v>
      </c>
      <c r="V201" s="22" t="s">
        <v>61</v>
      </c>
      <c r="W201" s="23" t="s">
        <v>62</v>
      </c>
      <c r="X201" s="14">
        <f t="shared" si="2"/>
        <v>21000000290</v>
      </c>
      <c r="Y201" s="24" t="s">
        <v>63</v>
      </c>
      <c r="Z201" s="25" t="s">
        <v>64</v>
      </c>
      <c r="AA201" s="40">
        <v>0.13</v>
      </c>
      <c r="AB201" s="27">
        <f t="shared" si="3"/>
        <v>45912</v>
      </c>
      <c r="AC201" s="14"/>
      <c r="AD201" s="14"/>
      <c r="AE201" s="14"/>
      <c r="AF201" s="14"/>
      <c r="AG201" s="14"/>
      <c r="AH201" s="14"/>
      <c r="AI201" s="14"/>
      <c r="AJ201" s="14"/>
      <c r="AK201" s="28">
        <v>500.0</v>
      </c>
      <c r="AL201" s="14"/>
      <c r="AM201" s="14"/>
      <c r="AN201" s="14"/>
      <c r="AO201" s="14"/>
      <c r="AP201" s="28">
        <v>500.0</v>
      </c>
      <c r="AQ201" s="14"/>
      <c r="AR201" s="14"/>
      <c r="AS201" s="14"/>
      <c r="AT201" s="28">
        <v>5000.0</v>
      </c>
      <c r="AU201" s="14"/>
      <c r="AV201" s="14"/>
      <c r="AW201" s="14"/>
      <c r="AX201" s="28">
        <v>500.0</v>
      </c>
      <c r="AY201" s="14"/>
      <c r="AZ201" s="14"/>
      <c r="BA201" s="14"/>
      <c r="BB201" s="14"/>
      <c r="BC201" s="14"/>
      <c r="BD201" s="14"/>
      <c r="BE201" s="14"/>
    </row>
    <row r="202">
      <c r="A202" s="13" t="s">
        <v>33</v>
      </c>
      <c r="B202" s="1" t="s">
        <v>1025</v>
      </c>
      <c r="C202" s="13" t="s">
        <v>1026</v>
      </c>
      <c r="D202" s="14"/>
      <c r="E202" s="14"/>
      <c r="F202" s="14"/>
      <c r="G202" s="14">
        <v>1.0</v>
      </c>
      <c r="H202" s="15">
        <v>1.0</v>
      </c>
      <c r="I202" s="14">
        <v>90.0</v>
      </c>
      <c r="J202" s="14">
        <v>90.0</v>
      </c>
      <c r="K202" s="13"/>
      <c r="L202" s="16" t="s">
        <v>57</v>
      </c>
      <c r="M202" s="16" t="s">
        <v>57</v>
      </c>
      <c r="N202" s="16"/>
      <c r="O202" s="14"/>
      <c r="P202" s="17" t="s">
        <v>186</v>
      </c>
      <c r="Q202" s="18"/>
      <c r="R202" s="19">
        <v>2.1000000135E10</v>
      </c>
      <c r="S202" s="38" t="s">
        <v>1027</v>
      </c>
      <c r="T202" s="39" t="s">
        <v>1028</v>
      </c>
      <c r="U202" s="13">
        <f t="shared" si="1"/>
        <v>1</v>
      </c>
      <c r="V202" s="22" t="s">
        <v>122</v>
      </c>
      <c r="W202" s="23" t="s">
        <v>62</v>
      </c>
      <c r="X202" s="14">
        <f t="shared" si="2"/>
        <v>21000000135</v>
      </c>
      <c r="Y202" s="24" t="s">
        <v>63</v>
      </c>
      <c r="Z202" s="25" t="s">
        <v>64</v>
      </c>
      <c r="AA202" s="40">
        <v>135.23</v>
      </c>
      <c r="AB202" s="27">
        <f t="shared" si="3"/>
        <v>45912</v>
      </c>
      <c r="AC202" s="14"/>
      <c r="AD202" s="14"/>
      <c r="AE202" s="14"/>
      <c r="AF202" s="14"/>
      <c r="AG202" s="14"/>
      <c r="AH202" s="14"/>
      <c r="AI202" s="14"/>
      <c r="AJ202" s="14"/>
      <c r="AK202" s="14">
        <v>1.0</v>
      </c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</row>
    <row r="203">
      <c r="A203" s="13" t="s">
        <v>45</v>
      </c>
      <c r="B203" s="31" t="s">
        <v>1029</v>
      </c>
      <c r="C203" s="13" t="s">
        <v>1030</v>
      </c>
      <c r="D203" s="14"/>
      <c r="E203" s="14"/>
      <c r="F203" s="14"/>
      <c r="G203" s="14">
        <v>50.0</v>
      </c>
      <c r="H203" s="14">
        <v>50.0</v>
      </c>
      <c r="I203" s="14">
        <v>4.05</v>
      </c>
      <c r="J203" s="14">
        <v>202.5</v>
      </c>
      <c r="K203" s="13" t="s">
        <v>1031</v>
      </c>
      <c r="L203" s="16" t="s">
        <v>57</v>
      </c>
      <c r="M203" s="16" t="s">
        <v>57</v>
      </c>
      <c r="N203" s="16"/>
      <c r="O203" s="14"/>
      <c r="P203" s="17" t="s">
        <v>58</v>
      </c>
      <c r="Q203" s="18"/>
      <c r="R203" s="18">
        <v>2.1000000358E10</v>
      </c>
      <c r="S203" s="29" t="s">
        <v>1032</v>
      </c>
      <c r="T203" s="83" t="s">
        <v>1033</v>
      </c>
      <c r="U203" s="13">
        <f t="shared" si="1"/>
        <v>75</v>
      </c>
      <c r="V203" s="22" t="s">
        <v>61</v>
      </c>
      <c r="W203" s="23" t="s">
        <v>62</v>
      </c>
      <c r="X203" s="14">
        <f t="shared" si="2"/>
        <v>21000000358</v>
      </c>
      <c r="Y203" s="24" t="s">
        <v>63</v>
      </c>
      <c r="Z203" s="25" t="s">
        <v>64</v>
      </c>
      <c r="AA203" s="40">
        <v>9.04</v>
      </c>
      <c r="AB203" s="27">
        <f t="shared" si="3"/>
        <v>45912</v>
      </c>
      <c r="AC203" s="14"/>
      <c r="AD203" s="14"/>
      <c r="AE203" s="14"/>
      <c r="AF203" s="14"/>
      <c r="AG203" s="14"/>
      <c r="AH203" s="14"/>
      <c r="AI203" s="14"/>
      <c r="AJ203" s="14"/>
      <c r="AK203" s="28">
        <v>25.0</v>
      </c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>
        <v>50.0</v>
      </c>
      <c r="AX203" s="14"/>
      <c r="AY203" s="14"/>
      <c r="AZ203" s="14"/>
      <c r="BA203" s="14"/>
      <c r="BB203" s="14"/>
      <c r="BC203" s="14"/>
      <c r="BD203" s="14"/>
      <c r="BE203" s="14"/>
    </row>
    <row r="204">
      <c r="A204" s="13" t="s">
        <v>45</v>
      </c>
      <c r="B204" s="31" t="s">
        <v>1034</v>
      </c>
      <c r="C204" s="13" t="s">
        <v>1035</v>
      </c>
      <c r="D204" s="14"/>
      <c r="E204" s="14"/>
      <c r="F204" s="14"/>
      <c r="G204" s="14">
        <v>50.0</v>
      </c>
      <c r="H204" s="15">
        <v>50.0</v>
      </c>
      <c r="I204" s="14">
        <v>0.77</v>
      </c>
      <c r="J204" s="14">
        <v>38.5</v>
      </c>
      <c r="K204" s="13" t="s">
        <v>1031</v>
      </c>
      <c r="L204" s="16" t="s">
        <v>57</v>
      </c>
      <c r="M204" s="16" t="s">
        <v>79</v>
      </c>
      <c r="N204" s="16"/>
      <c r="O204" s="14"/>
      <c r="P204" s="17" t="s">
        <v>58</v>
      </c>
      <c r="Q204" s="32" t="s">
        <v>151</v>
      </c>
      <c r="R204" s="41">
        <v>2.1000000699E10</v>
      </c>
      <c r="S204" s="42" t="s">
        <v>1036</v>
      </c>
      <c r="T204" s="36" t="s">
        <v>1037</v>
      </c>
      <c r="U204" s="13">
        <f t="shared" si="1"/>
        <v>1000</v>
      </c>
      <c r="V204" s="22" t="s">
        <v>61</v>
      </c>
      <c r="W204" s="23" t="s">
        <v>62</v>
      </c>
      <c r="X204" s="14">
        <f t="shared" si="2"/>
        <v>21000000699</v>
      </c>
      <c r="Y204" s="24" t="s">
        <v>63</v>
      </c>
      <c r="Z204" s="25" t="s">
        <v>64</v>
      </c>
      <c r="AA204" s="40">
        <v>0.61</v>
      </c>
      <c r="AB204" s="27">
        <f t="shared" si="3"/>
        <v>45912</v>
      </c>
      <c r="AC204" s="14"/>
      <c r="AD204" s="14"/>
      <c r="AE204" s="14"/>
      <c r="AF204" s="14"/>
      <c r="AG204" s="14"/>
      <c r="AH204" s="14"/>
      <c r="AI204" s="14"/>
      <c r="AJ204" s="14"/>
      <c r="AK204" s="28">
        <f>250+250</f>
        <v>500</v>
      </c>
      <c r="AL204" s="14"/>
      <c r="AM204" s="14"/>
      <c r="AN204" s="14"/>
      <c r="AO204" s="28">
        <v>250.0</v>
      </c>
      <c r="AP204" s="14"/>
      <c r="AQ204" s="14"/>
      <c r="AR204" s="14"/>
      <c r="AS204" s="14"/>
      <c r="AT204" s="14"/>
      <c r="AU204" s="14"/>
      <c r="AV204" s="14"/>
      <c r="AW204" s="28">
        <v>250.0</v>
      </c>
      <c r="AX204" s="14"/>
      <c r="AY204" s="14"/>
      <c r="AZ204" s="14"/>
      <c r="BA204" s="14"/>
      <c r="BB204" s="14"/>
      <c r="BC204" s="14"/>
      <c r="BD204" s="14"/>
      <c r="BE204" s="14"/>
    </row>
    <row r="205">
      <c r="A205" s="13" t="s">
        <v>33</v>
      </c>
      <c r="B205" s="1" t="s">
        <v>1038</v>
      </c>
      <c r="C205" s="13" t="s">
        <v>1039</v>
      </c>
      <c r="D205" s="14"/>
      <c r="E205" s="14"/>
      <c r="F205" s="14"/>
      <c r="G205" s="14">
        <v>1.0</v>
      </c>
      <c r="H205" s="15">
        <v>1.0</v>
      </c>
      <c r="I205" s="14">
        <v>433.0</v>
      </c>
      <c r="J205" s="14">
        <v>433.0</v>
      </c>
      <c r="K205" s="13"/>
      <c r="L205" s="16" t="s">
        <v>57</v>
      </c>
      <c r="M205" s="16" t="s">
        <v>57</v>
      </c>
      <c r="N205" s="16"/>
      <c r="O205" s="14"/>
      <c r="P205" s="17" t="s">
        <v>211</v>
      </c>
      <c r="Q205" s="18"/>
      <c r="R205" s="19">
        <v>2.1000000501E10</v>
      </c>
      <c r="S205" s="38" t="s">
        <v>1040</v>
      </c>
      <c r="T205" s="84" t="s">
        <v>1041</v>
      </c>
      <c r="U205" s="13">
        <f t="shared" si="1"/>
        <v>1</v>
      </c>
      <c r="V205" s="22" t="s">
        <v>122</v>
      </c>
      <c r="W205" s="23" t="s">
        <v>62</v>
      </c>
      <c r="X205" s="14">
        <f t="shared" si="2"/>
        <v>21000000501</v>
      </c>
      <c r="Y205" s="24" t="s">
        <v>63</v>
      </c>
      <c r="Z205" s="25" t="s">
        <v>64</v>
      </c>
      <c r="AA205" s="26">
        <v>366.84</v>
      </c>
      <c r="AB205" s="27">
        <f t="shared" si="3"/>
        <v>45912</v>
      </c>
      <c r="AC205" s="14"/>
      <c r="AD205" s="14"/>
      <c r="AE205" s="14"/>
      <c r="AF205" s="14"/>
      <c r="AG205" s="14"/>
      <c r="AH205" s="14"/>
      <c r="AI205" s="14"/>
      <c r="AJ205" s="14"/>
      <c r="AK205" s="14">
        <v>1.0</v>
      </c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</row>
    <row r="206">
      <c r="A206" s="13" t="s">
        <v>37</v>
      </c>
      <c r="B206" s="1" t="s">
        <v>1042</v>
      </c>
      <c r="C206" s="13" t="s">
        <v>1043</v>
      </c>
      <c r="D206" s="14"/>
      <c r="E206" s="14"/>
      <c r="F206" s="14"/>
      <c r="G206" s="14">
        <v>1.0</v>
      </c>
      <c r="H206" s="15">
        <v>1.0</v>
      </c>
      <c r="I206" s="14">
        <v>39.1</v>
      </c>
      <c r="J206" s="14">
        <v>39.1</v>
      </c>
      <c r="K206" s="13" t="s">
        <v>1044</v>
      </c>
      <c r="L206" s="16" t="s">
        <v>57</v>
      </c>
      <c r="M206" s="16" t="s">
        <v>57</v>
      </c>
      <c r="N206" s="16"/>
      <c r="O206" s="14"/>
      <c r="P206" s="17" t="s">
        <v>58</v>
      </c>
      <c r="Q206" s="18"/>
      <c r="R206" s="19">
        <v>2.1000000204E10</v>
      </c>
      <c r="S206" s="38" t="s">
        <v>1045</v>
      </c>
      <c r="T206" s="39" t="s">
        <v>1046</v>
      </c>
      <c r="U206" s="13">
        <f t="shared" si="1"/>
        <v>200</v>
      </c>
      <c r="V206" s="22" t="s">
        <v>61</v>
      </c>
      <c r="W206" s="23" t="s">
        <v>62</v>
      </c>
      <c r="X206" s="14">
        <f t="shared" si="2"/>
        <v>21000000204</v>
      </c>
      <c r="Y206" s="24" t="s">
        <v>63</v>
      </c>
      <c r="Z206" s="25" t="s">
        <v>64</v>
      </c>
      <c r="AA206" s="40">
        <v>1.44</v>
      </c>
      <c r="AB206" s="27">
        <f t="shared" si="3"/>
        <v>45912</v>
      </c>
      <c r="AC206" s="14"/>
      <c r="AD206" s="14"/>
      <c r="AE206" s="14"/>
      <c r="AF206" s="14"/>
      <c r="AG206" s="14"/>
      <c r="AH206" s="14"/>
      <c r="AI206" s="14"/>
      <c r="AJ206" s="14"/>
      <c r="AK206" s="28">
        <v>100.0</v>
      </c>
      <c r="AL206" s="14"/>
      <c r="AM206" s="14"/>
      <c r="AN206" s="14"/>
      <c r="AO206" s="28">
        <v>100.0</v>
      </c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</row>
    <row r="207">
      <c r="A207" s="13" t="s">
        <v>33</v>
      </c>
      <c r="B207" s="1" t="s">
        <v>1047</v>
      </c>
      <c r="C207" s="13" t="s">
        <v>1048</v>
      </c>
      <c r="D207" s="14"/>
      <c r="E207" s="14"/>
      <c r="F207" s="14"/>
      <c r="G207" s="14">
        <v>200.0</v>
      </c>
      <c r="H207" s="15">
        <v>200.0</v>
      </c>
      <c r="I207" s="14">
        <v>1.0</v>
      </c>
      <c r="J207" s="14">
        <v>200.0</v>
      </c>
      <c r="K207" s="13" t="s">
        <v>1049</v>
      </c>
      <c r="L207" s="16" t="s">
        <v>57</v>
      </c>
      <c r="M207" s="16" t="s">
        <v>57</v>
      </c>
      <c r="N207" s="16"/>
      <c r="O207" s="14"/>
      <c r="P207" s="17" t="s">
        <v>58</v>
      </c>
      <c r="Q207" s="18"/>
      <c r="R207" s="19">
        <v>2.100000056E10</v>
      </c>
      <c r="S207" s="38" t="s">
        <v>1050</v>
      </c>
      <c r="T207" s="39" t="s">
        <v>1051</v>
      </c>
      <c r="U207" s="13">
        <f t="shared" si="1"/>
        <v>200</v>
      </c>
      <c r="V207" s="22" t="s">
        <v>61</v>
      </c>
      <c r="W207" s="23" t="s">
        <v>62</v>
      </c>
      <c r="X207" s="14">
        <f t="shared" si="2"/>
        <v>21000000560</v>
      </c>
      <c r="Y207" s="24" t="s">
        <v>63</v>
      </c>
      <c r="Z207" s="25" t="s">
        <v>64</v>
      </c>
      <c r="AA207" s="40">
        <v>0.92</v>
      </c>
      <c r="AB207" s="27">
        <f t="shared" si="3"/>
        <v>45912</v>
      </c>
      <c r="AC207" s="14"/>
      <c r="AD207" s="14"/>
      <c r="AE207" s="14"/>
      <c r="AF207" s="14"/>
      <c r="AG207" s="14"/>
      <c r="AH207" s="14"/>
      <c r="AI207" s="14"/>
      <c r="AJ207" s="14"/>
      <c r="AK207" s="14">
        <v>200.0</v>
      </c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</row>
    <row r="208">
      <c r="A208" s="13" t="s">
        <v>42</v>
      </c>
      <c r="B208" s="1" t="s">
        <v>1052</v>
      </c>
      <c r="C208" s="13" t="s">
        <v>1053</v>
      </c>
      <c r="D208" s="14"/>
      <c r="E208" s="14"/>
      <c r="F208" s="14"/>
      <c r="G208" s="14">
        <v>5.0</v>
      </c>
      <c r="H208" s="15">
        <v>5.0</v>
      </c>
      <c r="I208" s="14">
        <v>68.9</v>
      </c>
      <c r="J208" s="14">
        <v>344.5</v>
      </c>
      <c r="K208" s="13" t="s">
        <v>1054</v>
      </c>
      <c r="L208" s="16" t="s">
        <v>57</v>
      </c>
      <c r="M208" s="16" t="s">
        <v>79</v>
      </c>
      <c r="N208" s="16"/>
      <c r="O208" s="14"/>
      <c r="P208" s="17" t="s">
        <v>332</v>
      </c>
      <c r="Q208" s="32" t="s">
        <v>151</v>
      </c>
      <c r="R208" s="41">
        <v>2.1000000719E10</v>
      </c>
      <c r="S208" s="42" t="s">
        <v>1055</v>
      </c>
      <c r="T208" s="36" t="s">
        <v>1056</v>
      </c>
      <c r="U208" s="13">
        <f t="shared" si="1"/>
        <v>5</v>
      </c>
      <c r="V208" s="22" t="s">
        <v>61</v>
      </c>
      <c r="W208" s="23" t="s">
        <v>62</v>
      </c>
      <c r="X208" s="14">
        <f t="shared" si="2"/>
        <v>21000000719</v>
      </c>
      <c r="Y208" s="24" t="s">
        <v>63</v>
      </c>
      <c r="Z208" s="25" t="s">
        <v>64</v>
      </c>
      <c r="AA208" s="26">
        <v>30.29</v>
      </c>
      <c r="AB208" s="27">
        <f t="shared" si="3"/>
        <v>45912</v>
      </c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>
        <v>5.0</v>
      </c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</row>
    <row r="209">
      <c r="A209" s="13" t="s">
        <v>33</v>
      </c>
      <c r="B209" s="1" t="s">
        <v>1057</v>
      </c>
      <c r="C209" s="13" t="s">
        <v>1058</v>
      </c>
      <c r="D209" s="14"/>
      <c r="E209" s="14"/>
      <c r="F209" s="14"/>
      <c r="G209" s="14">
        <v>7000.0</v>
      </c>
      <c r="H209" s="15">
        <v>7000.0</v>
      </c>
      <c r="I209" s="14">
        <v>300.0</v>
      </c>
      <c r="J209" s="14">
        <v>2100000.0</v>
      </c>
      <c r="K209" s="13" t="s">
        <v>1059</v>
      </c>
      <c r="L209" s="16" t="s">
        <v>57</v>
      </c>
      <c r="M209" s="16" t="s">
        <v>57</v>
      </c>
      <c r="N209" s="16"/>
      <c r="O209" s="14"/>
      <c r="P209" s="17" t="s">
        <v>58</v>
      </c>
      <c r="Q209" s="18"/>
      <c r="R209" s="19">
        <v>2.1000000154E10</v>
      </c>
      <c r="S209" s="38" t="s">
        <v>1060</v>
      </c>
      <c r="T209" s="39" t="s">
        <v>1061</v>
      </c>
      <c r="U209" s="13">
        <f t="shared" si="1"/>
        <v>7500</v>
      </c>
      <c r="V209" s="22" t="s">
        <v>61</v>
      </c>
      <c r="W209" s="23" t="s">
        <v>62</v>
      </c>
      <c r="X209" s="14">
        <f t="shared" si="2"/>
        <v>21000000154</v>
      </c>
      <c r="Y209" s="24" t="s">
        <v>63</v>
      </c>
      <c r="Z209" s="25" t="s">
        <v>64</v>
      </c>
      <c r="AA209" s="40">
        <v>3.32</v>
      </c>
      <c r="AB209" s="27">
        <f t="shared" si="3"/>
        <v>45912</v>
      </c>
      <c r="AC209" s="14"/>
      <c r="AD209" s="14"/>
      <c r="AE209" s="14"/>
      <c r="AF209" s="14"/>
      <c r="AG209" s="14"/>
      <c r="AH209" s="14"/>
      <c r="AI209" s="14"/>
      <c r="AJ209" s="14"/>
      <c r="AK209" s="14">
        <v>7000.0</v>
      </c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28">
        <v>500.0</v>
      </c>
      <c r="AZ209" s="14"/>
      <c r="BA209" s="14"/>
      <c r="BB209" s="14"/>
      <c r="BC209" s="14"/>
      <c r="BD209" s="14"/>
      <c r="BE209" s="14"/>
    </row>
    <row r="210">
      <c r="A210" s="13" t="s">
        <v>33</v>
      </c>
      <c r="B210" s="1" t="s">
        <v>1062</v>
      </c>
      <c r="C210" s="13" t="s">
        <v>996</v>
      </c>
      <c r="D210" s="14"/>
      <c r="E210" s="14"/>
      <c r="F210" s="14"/>
      <c r="G210" s="14">
        <v>1.0</v>
      </c>
      <c r="H210" s="15">
        <v>1.0</v>
      </c>
      <c r="I210" s="14">
        <v>609.0</v>
      </c>
      <c r="J210" s="14">
        <v>609.0</v>
      </c>
      <c r="K210" s="13" t="s">
        <v>1063</v>
      </c>
      <c r="L210" s="16" t="s">
        <v>57</v>
      </c>
      <c r="M210" s="16" t="s">
        <v>57</v>
      </c>
      <c r="N210" s="16"/>
      <c r="O210" s="14"/>
      <c r="P210" s="17" t="s">
        <v>58</v>
      </c>
      <c r="Q210" s="18"/>
      <c r="R210" s="19">
        <v>2.1000000295E10</v>
      </c>
      <c r="S210" s="38" t="s">
        <v>1064</v>
      </c>
      <c r="T210" s="39" t="s">
        <v>1065</v>
      </c>
      <c r="U210" s="13">
        <f t="shared" si="1"/>
        <v>300</v>
      </c>
      <c r="V210" s="22" t="s">
        <v>61</v>
      </c>
      <c r="W210" s="23" t="s">
        <v>62</v>
      </c>
      <c r="X210" s="14">
        <f t="shared" si="2"/>
        <v>21000000295</v>
      </c>
      <c r="Y210" s="24" t="s">
        <v>63</v>
      </c>
      <c r="Z210" s="25" t="s">
        <v>64</v>
      </c>
      <c r="AA210" s="40">
        <v>2.11</v>
      </c>
      <c r="AB210" s="27">
        <f t="shared" si="3"/>
        <v>45912</v>
      </c>
      <c r="AC210" s="14"/>
      <c r="AD210" s="14"/>
      <c r="AE210" s="14"/>
      <c r="AF210" s="14"/>
      <c r="AG210" s="14"/>
      <c r="AH210" s="14"/>
      <c r="AI210" s="14"/>
      <c r="AJ210" s="14"/>
      <c r="AK210" s="14">
        <f>100+200</f>
        <v>300</v>
      </c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</row>
    <row r="211">
      <c r="A211" s="13" t="s">
        <v>28</v>
      </c>
      <c r="B211" s="1" t="s">
        <v>1066</v>
      </c>
      <c r="C211" s="13" t="s">
        <v>1067</v>
      </c>
      <c r="D211" s="14"/>
      <c r="E211" s="14"/>
      <c r="F211" s="14"/>
      <c r="G211" s="14">
        <v>1.0</v>
      </c>
      <c r="H211" s="15">
        <v>1.0</v>
      </c>
      <c r="I211" s="14">
        <v>90.0</v>
      </c>
      <c r="J211" s="14">
        <v>90.0</v>
      </c>
      <c r="K211" s="32" t="s">
        <v>1068</v>
      </c>
      <c r="L211" s="16" t="s">
        <v>57</v>
      </c>
      <c r="M211" s="16" t="s">
        <v>57</v>
      </c>
      <c r="N211" s="16"/>
      <c r="O211" s="14"/>
      <c r="P211" s="17" t="s">
        <v>58</v>
      </c>
      <c r="Q211" s="18"/>
      <c r="R211" s="19">
        <v>2.1000000334E10</v>
      </c>
      <c r="S211" s="38" t="s">
        <v>1069</v>
      </c>
      <c r="T211" s="39" t="s">
        <v>1070</v>
      </c>
      <c r="U211" s="13">
        <f t="shared" si="1"/>
        <v>25</v>
      </c>
      <c r="V211" s="22" t="s">
        <v>61</v>
      </c>
      <c r="W211" s="23" t="s">
        <v>62</v>
      </c>
      <c r="X211" s="14">
        <f t="shared" si="2"/>
        <v>21000000334</v>
      </c>
      <c r="Y211" s="24" t="s">
        <v>63</v>
      </c>
      <c r="Z211" s="25" t="s">
        <v>64</v>
      </c>
      <c r="AA211" s="26">
        <v>5.97</v>
      </c>
      <c r="AB211" s="27">
        <f t="shared" si="3"/>
        <v>45912</v>
      </c>
      <c r="AC211" s="14"/>
      <c r="AD211" s="14"/>
      <c r="AE211" s="14"/>
      <c r="AF211" s="28">
        <v>25.0</v>
      </c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</row>
    <row r="212">
      <c r="A212" s="13" t="s">
        <v>33</v>
      </c>
      <c r="B212" s="1" t="s">
        <v>1071</v>
      </c>
      <c r="C212" s="13" t="s">
        <v>1072</v>
      </c>
      <c r="D212" s="14"/>
      <c r="E212" s="85" t="s">
        <v>1073</v>
      </c>
      <c r="F212" s="14"/>
      <c r="G212" s="14">
        <v>1000.0</v>
      </c>
      <c r="H212" s="15">
        <v>1000.0</v>
      </c>
      <c r="I212" s="14">
        <v>0.0</v>
      </c>
      <c r="J212" s="14">
        <v>0.0</v>
      </c>
      <c r="K212" s="13" t="s">
        <v>1074</v>
      </c>
      <c r="L212" s="16" t="s">
        <v>57</v>
      </c>
      <c r="M212" s="16" t="s">
        <v>57</v>
      </c>
      <c r="N212" s="16"/>
      <c r="O212" s="14"/>
      <c r="P212" s="17" t="s">
        <v>58</v>
      </c>
      <c r="Q212" s="18"/>
      <c r="R212" s="19">
        <v>2.1000000578E10</v>
      </c>
      <c r="S212" s="38" t="s">
        <v>1075</v>
      </c>
      <c r="T212" s="39" t="s">
        <v>1076</v>
      </c>
      <c r="U212" s="13">
        <f t="shared" si="1"/>
        <v>2000</v>
      </c>
      <c r="V212" s="22" t="s">
        <v>61</v>
      </c>
      <c r="W212" s="23" t="s">
        <v>62</v>
      </c>
      <c r="X212" s="14">
        <f t="shared" si="2"/>
        <v>21000000578</v>
      </c>
      <c r="Y212" s="24" t="s">
        <v>63</v>
      </c>
      <c r="Z212" s="25" t="s">
        <v>64</v>
      </c>
      <c r="AA212" s="40">
        <v>0.25</v>
      </c>
      <c r="AB212" s="27">
        <f t="shared" si="3"/>
        <v>45912</v>
      </c>
      <c r="AC212" s="14"/>
      <c r="AD212" s="14"/>
      <c r="AE212" s="14"/>
      <c r="AF212" s="14"/>
      <c r="AG212" s="14"/>
      <c r="AH212" s="14"/>
      <c r="AI212" s="14"/>
      <c r="AJ212" s="14"/>
      <c r="AK212" s="14">
        <v>1000.0</v>
      </c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28">
        <v>1000.0</v>
      </c>
      <c r="AX212" s="14"/>
      <c r="AY212" s="14"/>
      <c r="AZ212" s="14"/>
      <c r="BA212" s="14"/>
      <c r="BB212" s="14"/>
      <c r="BC212" s="14"/>
      <c r="BD212" s="14"/>
      <c r="BE212" s="14"/>
    </row>
    <row r="213">
      <c r="A213" s="13" t="s">
        <v>26</v>
      </c>
      <c r="B213" s="1" t="s">
        <v>1077</v>
      </c>
      <c r="C213" s="13" t="s">
        <v>1078</v>
      </c>
      <c r="D213" s="14"/>
      <c r="E213" s="14"/>
      <c r="F213" s="14"/>
      <c r="G213" s="14">
        <v>4.0</v>
      </c>
      <c r="H213" s="15">
        <v>4.0</v>
      </c>
      <c r="I213" s="14">
        <v>99.0</v>
      </c>
      <c r="J213" s="14">
        <v>396.0</v>
      </c>
      <c r="K213" s="13" t="s">
        <v>1079</v>
      </c>
      <c r="L213" s="16" t="s">
        <v>57</v>
      </c>
      <c r="M213" s="16" t="s">
        <v>57</v>
      </c>
      <c r="N213" s="16"/>
      <c r="O213" s="86" t="s">
        <v>1080</v>
      </c>
      <c r="P213" s="17" t="s">
        <v>58</v>
      </c>
      <c r="Q213" s="18"/>
      <c r="R213" s="19">
        <v>2.1000000345E10</v>
      </c>
      <c r="S213" s="38" t="s">
        <v>1081</v>
      </c>
      <c r="T213" s="39" t="s">
        <v>1082</v>
      </c>
      <c r="U213" s="13">
        <f t="shared" si="1"/>
        <v>2500</v>
      </c>
      <c r="V213" s="37" t="s">
        <v>61</v>
      </c>
      <c r="W213" s="23" t="s">
        <v>62</v>
      </c>
      <c r="X213" s="14">
        <f t="shared" si="2"/>
        <v>21000000345</v>
      </c>
      <c r="Y213" s="24" t="s">
        <v>63</v>
      </c>
      <c r="Z213" s="25" t="s">
        <v>64</v>
      </c>
      <c r="AA213" s="26">
        <v>0.41</v>
      </c>
      <c r="AB213" s="27">
        <f t="shared" si="3"/>
        <v>45912</v>
      </c>
      <c r="AC213" s="28">
        <v>2000.0</v>
      </c>
      <c r="AD213" s="14"/>
      <c r="AE213" s="14"/>
      <c r="AF213" s="14"/>
      <c r="AG213" s="14"/>
      <c r="AH213" s="14"/>
      <c r="AI213" s="14"/>
      <c r="AJ213" s="14"/>
      <c r="AK213" s="28">
        <v>500.0</v>
      </c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</row>
    <row r="214">
      <c r="A214" s="13" t="s">
        <v>26</v>
      </c>
      <c r="B214" s="1" t="s">
        <v>1083</v>
      </c>
      <c r="C214" s="13" t="s">
        <v>1084</v>
      </c>
      <c r="D214" s="14"/>
      <c r="E214" s="14"/>
      <c r="F214" s="14"/>
      <c r="G214" s="14">
        <v>6.0</v>
      </c>
      <c r="H214" s="15">
        <v>6.0</v>
      </c>
      <c r="I214" s="14">
        <v>70.0</v>
      </c>
      <c r="J214" s="14">
        <v>420.0</v>
      </c>
      <c r="K214" s="13" t="s">
        <v>1085</v>
      </c>
      <c r="L214" s="16" t="s">
        <v>57</v>
      </c>
      <c r="M214" s="16" t="s">
        <v>57</v>
      </c>
      <c r="N214" s="16"/>
      <c r="O214" s="14"/>
      <c r="P214" s="17" t="s">
        <v>58</v>
      </c>
      <c r="Q214" s="18"/>
      <c r="R214" s="19">
        <v>2.1000000579E10</v>
      </c>
      <c r="S214" s="38" t="s">
        <v>1086</v>
      </c>
      <c r="T214" s="39" t="s">
        <v>1087</v>
      </c>
      <c r="U214" s="13">
        <f t="shared" si="1"/>
        <v>4500</v>
      </c>
      <c r="V214" s="22" t="s">
        <v>61</v>
      </c>
      <c r="W214" s="23" t="s">
        <v>62</v>
      </c>
      <c r="X214" s="14">
        <f t="shared" si="2"/>
        <v>21000000579</v>
      </c>
      <c r="Y214" s="24" t="s">
        <v>63</v>
      </c>
      <c r="Z214" s="25" t="s">
        <v>64</v>
      </c>
      <c r="AA214" s="40">
        <v>0.08</v>
      </c>
      <c r="AB214" s="27">
        <f t="shared" si="3"/>
        <v>45912</v>
      </c>
      <c r="AC214" s="28">
        <v>3000.0</v>
      </c>
      <c r="AD214" s="14"/>
      <c r="AE214" s="14"/>
      <c r="AF214" s="14"/>
      <c r="AG214" s="14"/>
      <c r="AH214" s="14"/>
      <c r="AI214" s="14"/>
      <c r="AJ214" s="14"/>
      <c r="AK214" s="28">
        <v>500.0</v>
      </c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28">
        <v>1000.0</v>
      </c>
      <c r="AX214" s="14"/>
      <c r="AY214" s="14"/>
      <c r="AZ214" s="14"/>
      <c r="BA214" s="14"/>
      <c r="BB214" s="14"/>
      <c r="BC214" s="14"/>
      <c r="BD214" s="14"/>
      <c r="BE214" s="14"/>
    </row>
    <row r="215">
      <c r="A215" s="13" t="s">
        <v>45</v>
      </c>
      <c r="B215" s="1" t="s">
        <v>1088</v>
      </c>
      <c r="C215" s="13" t="s">
        <v>1089</v>
      </c>
      <c r="D215" s="14"/>
      <c r="E215" s="14"/>
      <c r="F215" s="14"/>
      <c r="G215" s="14">
        <v>1.0</v>
      </c>
      <c r="H215" s="15">
        <v>1.0</v>
      </c>
      <c r="I215" s="14">
        <v>583.0</v>
      </c>
      <c r="J215" s="14">
        <v>583.0</v>
      </c>
      <c r="K215" s="13" t="s">
        <v>1090</v>
      </c>
      <c r="L215" s="16" t="s">
        <v>57</v>
      </c>
      <c r="M215" s="16" t="s">
        <v>79</v>
      </c>
      <c r="N215" s="16"/>
      <c r="O215" s="14"/>
      <c r="P215" s="17" t="s">
        <v>58</v>
      </c>
      <c r="Q215" s="32"/>
      <c r="R215" s="41">
        <v>2.1000000356E10</v>
      </c>
      <c r="S215" s="42" t="s">
        <v>1091</v>
      </c>
      <c r="T215" s="36" t="s">
        <v>1092</v>
      </c>
      <c r="U215" s="13">
        <f t="shared" si="1"/>
        <v>100</v>
      </c>
      <c r="V215" s="22" t="s">
        <v>61</v>
      </c>
      <c r="W215" s="23" t="s">
        <v>62</v>
      </c>
      <c r="X215" s="14">
        <f t="shared" si="2"/>
        <v>21000000356</v>
      </c>
      <c r="Y215" s="24" t="s">
        <v>63</v>
      </c>
      <c r="Z215" s="25" t="s">
        <v>64</v>
      </c>
      <c r="AA215" s="40">
        <v>1.51</v>
      </c>
      <c r="AB215" s="27">
        <f t="shared" si="3"/>
        <v>45912</v>
      </c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28">
        <v>100.0</v>
      </c>
      <c r="AX215" s="14"/>
      <c r="AY215" s="14"/>
      <c r="AZ215" s="14"/>
      <c r="BA215" s="14"/>
      <c r="BB215" s="14"/>
      <c r="BC215" s="14"/>
      <c r="BD215" s="14"/>
      <c r="BE215" s="14"/>
    </row>
    <row r="216">
      <c r="A216" s="13" t="s">
        <v>33</v>
      </c>
      <c r="B216" s="1" t="s">
        <v>1093</v>
      </c>
      <c r="C216" s="13" t="s">
        <v>1094</v>
      </c>
      <c r="D216" s="14"/>
      <c r="E216" s="14"/>
      <c r="F216" s="14"/>
      <c r="G216" s="14">
        <v>250.0</v>
      </c>
      <c r="H216" s="15">
        <v>250.0</v>
      </c>
      <c r="I216" s="14">
        <v>1.0</v>
      </c>
      <c r="J216" s="14">
        <v>250.0</v>
      </c>
      <c r="K216" s="13" t="s">
        <v>1095</v>
      </c>
      <c r="L216" s="16" t="s">
        <v>57</v>
      </c>
      <c r="M216" s="16" t="s">
        <v>57</v>
      </c>
      <c r="N216" s="16"/>
      <c r="O216" s="14"/>
      <c r="P216" s="17" t="s">
        <v>58</v>
      </c>
      <c r="Q216" s="18"/>
      <c r="R216" s="19">
        <v>2.1000000335E10</v>
      </c>
      <c r="S216" s="38" t="s">
        <v>1096</v>
      </c>
      <c r="T216" s="39" t="s">
        <v>1097</v>
      </c>
      <c r="U216" s="13">
        <f t="shared" si="1"/>
        <v>750</v>
      </c>
      <c r="V216" s="22" t="s">
        <v>61</v>
      </c>
      <c r="W216" s="23" t="s">
        <v>62</v>
      </c>
      <c r="X216" s="14">
        <f t="shared" si="2"/>
        <v>21000000335</v>
      </c>
      <c r="Y216" s="24" t="s">
        <v>63</v>
      </c>
      <c r="Z216" s="25" t="s">
        <v>64</v>
      </c>
      <c r="AA216" s="26">
        <v>0.17</v>
      </c>
      <c r="AB216" s="27">
        <f t="shared" si="3"/>
        <v>45912</v>
      </c>
      <c r="AC216" s="14"/>
      <c r="AD216" s="14"/>
      <c r="AE216" s="14"/>
      <c r="AF216" s="14"/>
      <c r="AG216" s="14"/>
      <c r="AH216" s="14"/>
      <c r="AI216" s="14"/>
      <c r="AJ216" s="14"/>
      <c r="AK216" s="14">
        <v>250.0</v>
      </c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28">
        <v>500.0</v>
      </c>
      <c r="AX216" s="14"/>
      <c r="AY216" s="14"/>
      <c r="AZ216" s="14"/>
      <c r="BA216" s="14"/>
      <c r="BB216" s="14"/>
      <c r="BC216" s="14"/>
      <c r="BD216" s="14"/>
      <c r="BE216" s="14"/>
    </row>
    <row r="217">
      <c r="A217" s="13" t="s">
        <v>45</v>
      </c>
      <c r="B217" s="1" t="s">
        <v>1098</v>
      </c>
      <c r="C217" s="13" t="s">
        <v>1099</v>
      </c>
      <c r="D217" s="14"/>
      <c r="E217" s="14"/>
      <c r="F217" s="14"/>
      <c r="G217" s="14">
        <v>2.0</v>
      </c>
      <c r="H217" s="15">
        <v>2.0</v>
      </c>
      <c r="I217" s="14">
        <v>63.09</v>
      </c>
      <c r="J217" s="14">
        <v>126.18</v>
      </c>
      <c r="K217" s="13" t="s">
        <v>1100</v>
      </c>
      <c r="L217" s="16" t="s">
        <v>57</v>
      </c>
      <c r="M217" s="16" t="s">
        <v>57</v>
      </c>
      <c r="N217" s="16"/>
      <c r="O217" s="14"/>
      <c r="P217" s="17" t="s">
        <v>58</v>
      </c>
      <c r="Q217" s="18"/>
      <c r="R217" s="18">
        <v>2.1000000167E10</v>
      </c>
      <c r="S217" s="29" t="s">
        <v>1101</v>
      </c>
      <c r="T217" s="33" t="s">
        <v>1102</v>
      </c>
      <c r="U217" s="13">
        <f t="shared" si="1"/>
        <v>5000</v>
      </c>
      <c r="V217" s="22" t="s">
        <v>61</v>
      </c>
      <c r="W217" s="23" t="s">
        <v>62</v>
      </c>
      <c r="X217" s="14">
        <f t="shared" si="2"/>
        <v>21000000167</v>
      </c>
      <c r="Y217" s="24" t="s">
        <v>63</v>
      </c>
      <c r="Z217" s="25" t="s">
        <v>64</v>
      </c>
      <c r="AA217" s="40">
        <v>0.13</v>
      </c>
      <c r="AB217" s="27">
        <f t="shared" si="3"/>
        <v>45912</v>
      </c>
      <c r="AC217" s="14"/>
      <c r="AD217" s="14"/>
      <c r="AE217" s="14"/>
      <c r="AF217" s="14"/>
      <c r="AG217" s="14"/>
      <c r="AH217" s="14"/>
      <c r="AI217" s="14"/>
      <c r="AJ217" s="14"/>
      <c r="AK217" s="28">
        <v>4000.0</v>
      </c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28">
        <v>1000.0</v>
      </c>
      <c r="AX217" s="14"/>
      <c r="AY217" s="14"/>
      <c r="AZ217" s="14"/>
      <c r="BA217" s="14"/>
      <c r="BB217" s="14"/>
      <c r="BC217" s="14"/>
      <c r="BD217" s="14"/>
      <c r="BE217" s="14"/>
    </row>
    <row r="218">
      <c r="A218" s="13" t="s">
        <v>45</v>
      </c>
      <c r="B218" s="31" t="s">
        <v>1103</v>
      </c>
      <c r="C218" s="13" t="s">
        <v>1104</v>
      </c>
      <c r="D218" s="14"/>
      <c r="E218" s="14"/>
      <c r="F218" s="14"/>
      <c r="G218" s="14">
        <v>5.0</v>
      </c>
      <c r="H218" s="15">
        <v>5.0</v>
      </c>
      <c r="I218" s="14">
        <v>179.2</v>
      </c>
      <c r="J218" s="14">
        <v>896.0</v>
      </c>
      <c r="K218" s="13" t="s">
        <v>1105</v>
      </c>
      <c r="L218" s="16" t="s">
        <v>57</v>
      </c>
      <c r="M218" s="16" t="s">
        <v>79</v>
      </c>
      <c r="N218" s="16"/>
      <c r="O218" s="14"/>
      <c r="P218" s="17" t="s">
        <v>58</v>
      </c>
      <c r="Q218" s="32" t="s">
        <v>151</v>
      </c>
      <c r="R218" s="32">
        <v>2.100000072E10</v>
      </c>
      <c r="S218" s="47" t="s">
        <v>1106</v>
      </c>
      <c r="T218" s="5" t="s">
        <v>1107</v>
      </c>
      <c r="U218" s="13">
        <f t="shared" si="1"/>
        <v>500</v>
      </c>
      <c r="V218" s="22" t="s">
        <v>61</v>
      </c>
      <c r="W218" s="23" t="s">
        <v>62</v>
      </c>
      <c r="X218" s="14">
        <f t="shared" si="2"/>
        <v>21000000720</v>
      </c>
      <c r="Y218" s="24" t="s">
        <v>63</v>
      </c>
      <c r="Z218" s="25" t="s">
        <v>64</v>
      </c>
      <c r="AA218" s="26">
        <v>7.48</v>
      </c>
      <c r="AB218" s="27">
        <f t="shared" si="3"/>
        <v>45912</v>
      </c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28">
        <v>500.0</v>
      </c>
      <c r="AX218" s="14"/>
      <c r="AY218" s="14"/>
      <c r="AZ218" s="14"/>
      <c r="BA218" s="14"/>
      <c r="BB218" s="14"/>
      <c r="BC218" s="14"/>
      <c r="BD218" s="14"/>
      <c r="BE218" s="14"/>
    </row>
    <row r="219">
      <c r="A219" s="13" t="s">
        <v>33</v>
      </c>
      <c r="B219" s="1" t="s">
        <v>1108</v>
      </c>
      <c r="C219" s="13" t="s">
        <v>1109</v>
      </c>
      <c r="D219" s="14"/>
      <c r="E219" s="14"/>
      <c r="F219" s="14"/>
      <c r="G219" s="14">
        <v>8.0</v>
      </c>
      <c r="H219" s="15">
        <v>8.0</v>
      </c>
      <c r="I219" s="14">
        <v>133.0</v>
      </c>
      <c r="J219" s="14">
        <v>1064.0</v>
      </c>
      <c r="K219" s="13" t="s">
        <v>1110</v>
      </c>
      <c r="L219" s="16" t="s">
        <v>57</v>
      </c>
      <c r="M219" s="16" t="s">
        <v>57</v>
      </c>
      <c r="N219" s="16"/>
      <c r="O219" s="14"/>
      <c r="P219" s="17" t="s">
        <v>58</v>
      </c>
      <c r="Q219" s="18"/>
      <c r="R219" s="18">
        <v>2.1000000169E10</v>
      </c>
      <c r="S219" s="29" t="s">
        <v>1111</v>
      </c>
      <c r="T219" s="33" t="s">
        <v>1112</v>
      </c>
      <c r="U219" s="13">
        <f t="shared" si="1"/>
        <v>4000</v>
      </c>
      <c r="V219" s="87" t="s">
        <v>61</v>
      </c>
      <c r="W219" s="23" t="s">
        <v>62</v>
      </c>
      <c r="X219" s="14">
        <f t="shared" si="2"/>
        <v>21000000169</v>
      </c>
      <c r="Y219" s="24" t="s">
        <v>63</v>
      </c>
      <c r="Z219" s="25" t="s">
        <v>64</v>
      </c>
      <c r="AA219" s="40">
        <v>0.29</v>
      </c>
      <c r="AB219" s="27">
        <f t="shared" si="3"/>
        <v>45912</v>
      </c>
      <c r="AC219" s="14"/>
      <c r="AD219" s="14"/>
      <c r="AE219" s="14"/>
      <c r="AF219" s="14"/>
      <c r="AG219" s="14"/>
      <c r="AH219" s="14"/>
      <c r="AI219" s="14"/>
      <c r="AJ219" s="14"/>
      <c r="AK219" s="28">
        <v>4000.0</v>
      </c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</row>
    <row r="220">
      <c r="A220" s="13" t="s">
        <v>33</v>
      </c>
      <c r="B220" s="1" t="s">
        <v>1113</v>
      </c>
      <c r="C220" s="13" t="s">
        <v>1114</v>
      </c>
      <c r="D220" s="14"/>
      <c r="E220" s="14"/>
      <c r="F220" s="14"/>
      <c r="G220" s="14">
        <v>25.0</v>
      </c>
      <c r="H220" s="15">
        <v>25.0</v>
      </c>
      <c r="I220" s="14">
        <v>11.0</v>
      </c>
      <c r="J220" s="14">
        <v>275.0</v>
      </c>
      <c r="K220" s="13" t="s">
        <v>1115</v>
      </c>
      <c r="L220" s="16" t="s">
        <v>57</v>
      </c>
      <c r="M220" s="16" t="s">
        <v>57</v>
      </c>
      <c r="N220" s="16"/>
      <c r="O220" s="14"/>
      <c r="P220" s="17" t="s">
        <v>58</v>
      </c>
      <c r="Q220" s="18"/>
      <c r="R220" s="19">
        <v>2.1000000173E10</v>
      </c>
      <c r="S220" s="38" t="s">
        <v>1116</v>
      </c>
      <c r="T220" s="39" t="s">
        <v>1117</v>
      </c>
      <c r="U220" s="13">
        <f t="shared" si="1"/>
        <v>725</v>
      </c>
      <c r="V220" s="22" t="s">
        <v>61</v>
      </c>
      <c r="W220" s="23" t="s">
        <v>62</v>
      </c>
      <c r="X220" s="14">
        <f t="shared" si="2"/>
        <v>21000000173</v>
      </c>
      <c r="Y220" s="24" t="s">
        <v>63</v>
      </c>
      <c r="Z220" s="25" t="s">
        <v>64</v>
      </c>
      <c r="AA220" s="40">
        <v>8.78</v>
      </c>
      <c r="AB220" s="27">
        <f t="shared" si="3"/>
        <v>45912</v>
      </c>
      <c r="AC220" s="14"/>
      <c r="AD220" s="14"/>
      <c r="AE220" s="14"/>
      <c r="AF220" s="14"/>
      <c r="AG220" s="14"/>
      <c r="AH220" s="14"/>
      <c r="AI220" s="14"/>
      <c r="AJ220" s="14"/>
      <c r="AK220" s="14">
        <f>25+75+100</f>
        <v>200</v>
      </c>
      <c r="AL220" s="14"/>
      <c r="AM220" s="14"/>
      <c r="AN220" s="14"/>
      <c r="AO220" s="28">
        <v>25.0</v>
      </c>
      <c r="AP220" s="14"/>
      <c r="AQ220" s="14"/>
      <c r="AR220" s="14"/>
      <c r="AS220" s="14"/>
      <c r="AT220" s="28">
        <v>500.0</v>
      </c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</row>
    <row r="221">
      <c r="A221" s="13" t="s">
        <v>33</v>
      </c>
      <c r="B221" s="1" t="s">
        <v>1118</v>
      </c>
      <c r="C221" s="13" t="s">
        <v>1119</v>
      </c>
      <c r="D221" s="14"/>
      <c r="E221" s="14"/>
      <c r="F221" s="14"/>
      <c r="G221" s="14">
        <v>500.0</v>
      </c>
      <c r="H221" s="15">
        <v>500.0</v>
      </c>
      <c r="I221" s="14">
        <v>0.01</v>
      </c>
      <c r="J221" s="14">
        <v>5.0</v>
      </c>
      <c r="K221" s="13" t="s">
        <v>1120</v>
      </c>
      <c r="L221" s="16" t="s">
        <v>57</v>
      </c>
      <c r="M221" s="16" t="s">
        <v>57</v>
      </c>
      <c r="N221" s="16"/>
      <c r="O221" s="14"/>
      <c r="P221" s="17" t="s">
        <v>58</v>
      </c>
      <c r="Q221" s="18"/>
      <c r="R221" s="18">
        <v>2.1000000176E10</v>
      </c>
      <c r="S221" s="29" t="s">
        <v>1121</v>
      </c>
      <c r="T221" s="33" t="s">
        <v>1122</v>
      </c>
      <c r="U221" s="13">
        <f t="shared" si="1"/>
        <v>2500</v>
      </c>
      <c r="V221" s="22" t="s">
        <v>61</v>
      </c>
      <c r="W221" s="23" t="s">
        <v>62</v>
      </c>
      <c r="X221" s="14">
        <f t="shared" si="2"/>
        <v>21000000176</v>
      </c>
      <c r="Y221" s="24" t="s">
        <v>63</v>
      </c>
      <c r="Z221" s="25" t="s">
        <v>64</v>
      </c>
      <c r="AA221" s="40">
        <v>0.09</v>
      </c>
      <c r="AB221" s="27">
        <f t="shared" si="3"/>
        <v>45912</v>
      </c>
      <c r="AC221" s="14"/>
      <c r="AD221" s="14"/>
      <c r="AE221" s="14"/>
      <c r="AF221" s="14"/>
      <c r="AG221" s="14"/>
      <c r="AH221" s="14"/>
      <c r="AI221" s="14"/>
      <c r="AJ221" s="14"/>
      <c r="AK221" s="14">
        <f>500+2000</f>
        <v>2500</v>
      </c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</row>
    <row r="222">
      <c r="A222" s="13" t="s">
        <v>33</v>
      </c>
      <c r="B222" s="1" t="s">
        <v>1123</v>
      </c>
      <c r="C222" s="13" t="s">
        <v>1124</v>
      </c>
      <c r="D222" s="14"/>
      <c r="E222" s="14"/>
      <c r="F222" s="14"/>
      <c r="G222" s="14">
        <v>8.0</v>
      </c>
      <c r="H222" s="15">
        <v>8.0</v>
      </c>
      <c r="I222" s="14">
        <v>90.0</v>
      </c>
      <c r="J222" s="14">
        <v>720.0</v>
      </c>
      <c r="K222" s="13" t="s">
        <v>1125</v>
      </c>
      <c r="L222" s="16" t="s">
        <v>57</v>
      </c>
      <c r="M222" s="16" t="s">
        <v>57</v>
      </c>
      <c r="N222" s="16"/>
      <c r="O222" s="14"/>
      <c r="P222" s="17" t="s">
        <v>58</v>
      </c>
      <c r="Q222" s="18"/>
      <c r="R222" s="19">
        <v>2.1000000179E10</v>
      </c>
      <c r="S222" s="38" t="s">
        <v>1126</v>
      </c>
      <c r="T222" s="39" t="s">
        <v>1127</v>
      </c>
      <c r="U222" s="13">
        <f t="shared" si="1"/>
        <v>4500</v>
      </c>
      <c r="V222" s="22" t="s">
        <v>61</v>
      </c>
      <c r="W222" s="23" t="s">
        <v>62</v>
      </c>
      <c r="X222" s="14">
        <f t="shared" si="2"/>
        <v>21000000179</v>
      </c>
      <c r="Y222" s="24" t="s">
        <v>63</v>
      </c>
      <c r="Z222" s="25" t="s">
        <v>64</v>
      </c>
      <c r="AA222" s="40">
        <v>0.12</v>
      </c>
      <c r="AB222" s="27">
        <f t="shared" si="3"/>
        <v>45912</v>
      </c>
      <c r="AC222" s="14"/>
      <c r="AD222" s="14"/>
      <c r="AE222" s="14"/>
      <c r="AF222" s="14"/>
      <c r="AG222" s="14"/>
      <c r="AH222" s="14"/>
      <c r="AI222" s="14"/>
      <c r="AJ222" s="14"/>
      <c r="AK222" s="28">
        <v>4000.0</v>
      </c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28">
        <v>500.0</v>
      </c>
      <c r="AX222" s="14"/>
      <c r="AY222" s="14"/>
      <c r="AZ222" s="14"/>
      <c r="BA222" s="14"/>
      <c r="BB222" s="14"/>
      <c r="BC222" s="14"/>
      <c r="BD222" s="14"/>
      <c r="BE222" s="14"/>
    </row>
    <row r="223">
      <c r="A223" s="13" t="s">
        <v>45</v>
      </c>
      <c r="B223" s="1" t="s">
        <v>1128</v>
      </c>
      <c r="C223" s="13" t="s">
        <v>1129</v>
      </c>
      <c r="D223" s="14"/>
      <c r="E223" s="14"/>
      <c r="F223" s="14"/>
      <c r="G223" s="14">
        <v>500.0</v>
      </c>
      <c r="H223" s="15">
        <v>500.0</v>
      </c>
      <c r="I223" s="14">
        <v>0.1</v>
      </c>
      <c r="J223" s="14">
        <v>50.0</v>
      </c>
      <c r="K223" s="13" t="s">
        <v>1130</v>
      </c>
      <c r="L223" s="16" t="s">
        <v>57</v>
      </c>
      <c r="M223" s="16" t="s">
        <v>57</v>
      </c>
      <c r="N223" s="16"/>
      <c r="O223" s="14"/>
      <c r="P223" s="17" t="s">
        <v>58</v>
      </c>
      <c r="Q223" s="18"/>
      <c r="R223" s="18">
        <v>2.1000000251E10</v>
      </c>
      <c r="S223" s="29" t="s">
        <v>1131</v>
      </c>
      <c r="T223" s="33" t="s">
        <v>1132</v>
      </c>
      <c r="U223" s="13">
        <f t="shared" si="1"/>
        <v>3000</v>
      </c>
      <c r="V223" s="22" t="s">
        <v>61</v>
      </c>
      <c r="W223" s="23" t="s">
        <v>62</v>
      </c>
      <c r="X223" s="14">
        <f t="shared" si="2"/>
        <v>21000000251</v>
      </c>
      <c r="Y223" s="24" t="s">
        <v>63</v>
      </c>
      <c r="Z223" s="25" t="s">
        <v>64</v>
      </c>
      <c r="AA223" s="40">
        <v>0.14</v>
      </c>
      <c r="AB223" s="27">
        <f t="shared" si="3"/>
        <v>45912</v>
      </c>
      <c r="AC223" s="14"/>
      <c r="AD223" s="14"/>
      <c r="AE223" s="14"/>
      <c r="AF223" s="14"/>
      <c r="AG223" s="14"/>
      <c r="AH223" s="14"/>
      <c r="AI223" s="14"/>
      <c r="AJ223" s="14"/>
      <c r="AK223" s="28">
        <v>1000.0</v>
      </c>
      <c r="AL223" s="14"/>
      <c r="AM223" s="14"/>
      <c r="AN223" s="14"/>
      <c r="AO223" s="28">
        <v>1500.0</v>
      </c>
      <c r="AP223" s="14"/>
      <c r="AQ223" s="14"/>
      <c r="AR223" s="14"/>
      <c r="AS223" s="14"/>
      <c r="AT223" s="14"/>
      <c r="AU223" s="14"/>
      <c r="AV223" s="14"/>
      <c r="AW223" s="14">
        <v>500.0</v>
      </c>
      <c r="AX223" s="14"/>
      <c r="AY223" s="14"/>
      <c r="AZ223" s="14"/>
      <c r="BA223" s="14"/>
      <c r="BB223" s="14"/>
      <c r="BC223" s="14"/>
      <c r="BD223" s="14"/>
      <c r="BE223" s="14"/>
    </row>
    <row r="224">
      <c r="A224" s="13" t="s">
        <v>33</v>
      </c>
      <c r="B224" s="1" t="s">
        <v>1133</v>
      </c>
      <c r="C224" s="13" t="s">
        <v>1134</v>
      </c>
      <c r="D224" s="14"/>
      <c r="E224" s="14"/>
      <c r="F224" s="14"/>
      <c r="G224" s="14">
        <v>500.0</v>
      </c>
      <c r="H224" s="15">
        <v>500.0</v>
      </c>
      <c r="I224" s="14">
        <v>0.0</v>
      </c>
      <c r="J224" s="14">
        <v>0.0</v>
      </c>
      <c r="K224" s="13" t="s">
        <v>1135</v>
      </c>
      <c r="L224" s="16" t="s">
        <v>57</v>
      </c>
      <c r="M224" s="16" t="s">
        <v>57</v>
      </c>
      <c r="N224" s="16"/>
      <c r="O224" s="14"/>
      <c r="P224" s="17" t="s">
        <v>58</v>
      </c>
      <c r="Q224" s="18"/>
      <c r="R224" s="18">
        <v>2.1000000562E10</v>
      </c>
      <c r="S224" s="29" t="s">
        <v>1136</v>
      </c>
      <c r="T224" s="33" t="s">
        <v>1137</v>
      </c>
      <c r="U224" s="13">
        <f t="shared" si="1"/>
        <v>1000</v>
      </c>
      <c r="V224" s="22" t="s">
        <v>61</v>
      </c>
      <c r="W224" s="23" t="s">
        <v>62</v>
      </c>
      <c r="X224" s="14">
        <f t="shared" si="2"/>
        <v>21000000562</v>
      </c>
      <c r="Y224" s="24" t="s">
        <v>63</v>
      </c>
      <c r="Z224" s="25" t="s">
        <v>64</v>
      </c>
      <c r="AA224" s="26">
        <v>0.1</v>
      </c>
      <c r="AB224" s="27">
        <f t="shared" si="3"/>
        <v>45912</v>
      </c>
      <c r="AC224" s="14"/>
      <c r="AD224" s="14"/>
      <c r="AE224" s="14"/>
      <c r="AF224" s="14"/>
      <c r="AG224" s="14"/>
      <c r="AH224" s="14"/>
      <c r="AI224" s="14"/>
      <c r="AJ224" s="14"/>
      <c r="AK224" s="14">
        <v>500.0</v>
      </c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28">
        <v>500.0</v>
      </c>
      <c r="AX224" s="14"/>
      <c r="AY224" s="14"/>
      <c r="AZ224" s="14"/>
      <c r="BA224" s="14"/>
      <c r="BB224" s="14"/>
      <c r="BC224" s="14"/>
      <c r="BD224" s="14"/>
      <c r="BE224" s="14"/>
    </row>
    <row r="225">
      <c r="A225" s="13" t="s">
        <v>45</v>
      </c>
      <c r="B225" s="31" t="s">
        <v>1138</v>
      </c>
      <c r="C225" s="13" t="s">
        <v>1139</v>
      </c>
      <c r="D225" s="85" t="s">
        <v>1140</v>
      </c>
      <c r="E225" s="14"/>
      <c r="F225" s="14"/>
      <c r="G225" s="14">
        <v>2.0</v>
      </c>
      <c r="H225" s="15">
        <v>2.0</v>
      </c>
      <c r="I225" s="14">
        <v>18.92</v>
      </c>
      <c r="J225" s="14">
        <v>37.84</v>
      </c>
      <c r="K225" s="13" t="s">
        <v>1141</v>
      </c>
      <c r="L225" s="16" t="s">
        <v>57</v>
      </c>
      <c r="M225" s="16" t="s">
        <v>57</v>
      </c>
      <c r="N225" s="16"/>
      <c r="O225" s="14"/>
      <c r="P225" s="17" t="s">
        <v>58</v>
      </c>
      <c r="Q225" s="18"/>
      <c r="R225" s="19">
        <v>2.1000000253E10</v>
      </c>
      <c r="S225" s="38" t="s">
        <v>1142</v>
      </c>
      <c r="T225" s="39" t="s">
        <v>1143</v>
      </c>
      <c r="U225" s="13">
        <f t="shared" si="1"/>
        <v>1500</v>
      </c>
      <c r="V225" s="22" t="s">
        <v>61</v>
      </c>
      <c r="W225" s="23" t="s">
        <v>62</v>
      </c>
      <c r="X225" s="14">
        <f t="shared" si="2"/>
        <v>21000000253</v>
      </c>
      <c r="Y225" s="24" t="s">
        <v>63</v>
      </c>
      <c r="Z225" s="25" t="s">
        <v>64</v>
      </c>
      <c r="AA225" s="40">
        <v>0.05</v>
      </c>
      <c r="AB225" s="27">
        <f t="shared" si="3"/>
        <v>45912</v>
      </c>
      <c r="AC225" s="14"/>
      <c r="AD225" s="14"/>
      <c r="AE225" s="14"/>
      <c r="AF225" s="14"/>
      <c r="AG225" s="14"/>
      <c r="AH225" s="14"/>
      <c r="AI225" s="14"/>
      <c r="AJ225" s="14"/>
      <c r="AK225" s="28">
        <v>500.0</v>
      </c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28">
        <v>1000.0</v>
      </c>
      <c r="AX225" s="14"/>
      <c r="AY225" s="14"/>
      <c r="AZ225" s="14"/>
      <c r="BA225" s="14"/>
      <c r="BB225" s="14"/>
      <c r="BC225" s="14"/>
      <c r="BD225" s="14"/>
      <c r="BE225" s="14"/>
    </row>
    <row r="226">
      <c r="A226" s="13" t="s">
        <v>45</v>
      </c>
      <c r="B226" s="1" t="s">
        <v>1144</v>
      </c>
      <c r="C226" s="13" t="s">
        <v>1145</v>
      </c>
      <c r="D226" s="14"/>
      <c r="E226" s="14"/>
      <c r="F226" s="14"/>
      <c r="G226" s="14">
        <v>1.0</v>
      </c>
      <c r="H226" s="15">
        <v>1.0</v>
      </c>
      <c r="I226" s="14">
        <v>129.35</v>
      </c>
      <c r="J226" s="14">
        <v>129.35</v>
      </c>
      <c r="K226" s="13" t="s">
        <v>1146</v>
      </c>
      <c r="L226" s="16" t="s">
        <v>57</v>
      </c>
      <c r="M226" s="16" t="s">
        <v>57</v>
      </c>
      <c r="N226" s="16"/>
      <c r="O226" s="14"/>
      <c r="P226" s="17" t="s">
        <v>58</v>
      </c>
      <c r="Q226" s="18"/>
      <c r="R226" s="18">
        <v>2.1000000563E10</v>
      </c>
      <c r="S226" s="29" t="s">
        <v>1147</v>
      </c>
      <c r="T226" s="33" t="s">
        <v>1148</v>
      </c>
      <c r="U226" s="13">
        <f t="shared" si="1"/>
        <v>1500</v>
      </c>
      <c r="V226" s="22" t="s">
        <v>61</v>
      </c>
      <c r="W226" s="23" t="s">
        <v>62</v>
      </c>
      <c r="X226" s="14">
        <f t="shared" si="2"/>
        <v>21000000563</v>
      </c>
      <c r="Y226" s="24" t="s">
        <v>63</v>
      </c>
      <c r="Z226" s="25" t="s">
        <v>64</v>
      </c>
      <c r="AA226" s="26">
        <v>0.22</v>
      </c>
      <c r="AB226" s="27">
        <f t="shared" si="3"/>
        <v>45912</v>
      </c>
      <c r="AC226" s="14"/>
      <c r="AD226" s="14"/>
      <c r="AE226" s="14"/>
      <c r="AF226" s="14"/>
      <c r="AG226" s="14"/>
      <c r="AH226" s="14"/>
      <c r="AI226" s="14"/>
      <c r="AJ226" s="14"/>
      <c r="AK226" s="28">
        <v>1000.0</v>
      </c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28">
        <v>500.0</v>
      </c>
      <c r="AX226" s="14"/>
      <c r="AY226" s="14"/>
      <c r="AZ226" s="14"/>
      <c r="BA226" s="14"/>
      <c r="BB226" s="14"/>
      <c r="BC226" s="14"/>
      <c r="BD226" s="14"/>
      <c r="BE226" s="14"/>
    </row>
    <row r="227">
      <c r="A227" s="13" t="s">
        <v>45</v>
      </c>
      <c r="B227" s="1" t="s">
        <v>1149</v>
      </c>
      <c r="C227" s="13" t="s">
        <v>1150</v>
      </c>
      <c r="D227" s="14"/>
      <c r="E227" s="14"/>
      <c r="F227" s="14"/>
      <c r="G227" s="14">
        <v>100.0</v>
      </c>
      <c r="H227" s="15">
        <v>100.0</v>
      </c>
      <c r="I227" s="14">
        <v>5.11</v>
      </c>
      <c r="J227" s="14">
        <v>511.00000000000006</v>
      </c>
      <c r="K227" s="13" t="s">
        <v>1151</v>
      </c>
      <c r="L227" s="16" t="s">
        <v>57</v>
      </c>
      <c r="M227" s="16" t="s">
        <v>57</v>
      </c>
      <c r="N227" s="16"/>
      <c r="O227" s="14"/>
      <c r="P227" s="17" t="s">
        <v>58</v>
      </c>
      <c r="Q227" s="18"/>
      <c r="R227" s="19">
        <v>2.1000000361E10</v>
      </c>
      <c r="S227" s="38" t="s">
        <v>1152</v>
      </c>
      <c r="T227" s="39" t="s">
        <v>1153</v>
      </c>
      <c r="U227" s="13">
        <f t="shared" si="1"/>
        <v>200</v>
      </c>
      <c r="V227" s="22" t="s">
        <v>61</v>
      </c>
      <c r="W227" s="23" t="s">
        <v>62</v>
      </c>
      <c r="X227" s="14">
        <f t="shared" si="2"/>
        <v>21000000361</v>
      </c>
      <c r="Y227" s="24" t="s">
        <v>63</v>
      </c>
      <c r="Z227" s="25" t="s">
        <v>64</v>
      </c>
      <c r="AA227" s="26">
        <v>7.61</v>
      </c>
      <c r="AB227" s="27">
        <f t="shared" si="3"/>
        <v>45912</v>
      </c>
      <c r="AC227" s="14"/>
      <c r="AD227" s="14"/>
      <c r="AE227" s="14"/>
      <c r="AF227" s="14"/>
      <c r="AG227" s="14"/>
      <c r="AH227" s="14"/>
      <c r="AI227" s="14"/>
      <c r="AJ227" s="14"/>
      <c r="AK227" s="28">
        <v>100.0</v>
      </c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>
        <v>100.0</v>
      </c>
      <c r="AX227" s="14"/>
      <c r="AY227" s="14"/>
      <c r="AZ227" s="14"/>
      <c r="BA227" s="14"/>
      <c r="BB227" s="14"/>
      <c r="BC227" s="14"/>
      <c r="BD227" s="14"/>
      <c r="BE227" s="14"/>
    </row>
    <row r="228">
      <c r="A228" s="13" t="s">
        <v>45</v>
      </c>
      <c r="B228" s="1" t="s">
        <v>1154</v>
      </c>
      <c r="C228" s="13" t="s">
        <v>1155</v>
      </c>
      <c r="D228" s="14"/>
      <c r="E228" s="14"/>
      <c r="F228" s="14"/>
      <c r="G228" s="14">
        <v>100.0</v>
      </c>
      <c r="H228" s="15">
        <v>100.0</v>
      </c>
      <c r="I228" s="14">
        <v>4.58</v>
      </c>
      <c r="J228" s="14">
        <v>458.0</v>
      </c>
      <c r="K228" s="13" t="s">
        <v>1156</v>
      </c>
      <c r="L228" s="16" t="s">
        <v>57</v>
      </c>
      <c r="M228" s="16" t="s">
        <v>57</v>
      </c>
      <c r="N228" s="16"/>
      <c r="O228" s="14"/>
      <c r="P228" s="17" t="s">
        <v>58</v>
      </c>
      <c r="Q228" s="18"/>
      <c r="R228" s="19">
        <v>2.1000000393E10</v>
      </c>
      <c r="S228" s="38" t="s">
        <v>1157</v>
      </c>
      <c r="T228" s="39" t="s">
        <v>1158</v>
      </c>
      <c r="U228" s="13">
        <f t="shared" si="1"/>
        <v>200</v>
      </c>
      <c r="V228" s="22" t="s">
        <v>61</v>
      </c>
      <c r="W228" s="23" t="s">
        <v>62</v>
      </c>
      <c r="X228" s="14">
        <f t="shared" si="2"/>
        <v>21000000393</v>
      </c>
      <c r="Y228" s="24" t="s">
        <v>63</v>
      </c>
      <c r="Z228" s="25" t="s">
        <v>64</v>
      </c>
      <c r="AA228" s="40">
        <v>1.58</v>
      </c>
      <c r="AB228" s="27">
        <f t="shared" si="3"/>
        <v>45912</v>
      </c>
      <c r="AC228" s="14"/>
      <c r="AD228" s="14"/>
      <c r="AE228" s="14"/>
      <c r="AF228" s="14"/>
      <c r="AG228" s="14"/>
      <c r="AH228" s="14"/>
      <c r="AI228" s="14"/>
      <c r="AJ228" s="14"/>
      <c r="AK228" s="28">
        <v>100.0</v>
      </c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>
        <v>100.0</v>
      </c>
      <c r="AX228" s="14"/>
      <c r="AY228" s="14"/>
      <c r="AZ228" s="14"/>
      <c r="BA228" s="14"/>
      <c r="BB228" s="14"/>
      <c r="BC228" s="14"/>
      <c r="BD228" s="14"/>
      <c r="BE228" s="14"/>
    </row>
    <row r="229">
      <c r="A229" s="13" t="s">
        <v>33</v>
      </c>
      <c r="B229" s="1" t="s">
        <v>1159</v>
      </c>
      <c r="C229" s="13" t="s">
        <v>1160</v>
      </c>
      <c r="D229" s="14"/>
      <c r="E229" s="14"/>
      <c r="F229" s="14"/>
      <c r="G229" s="14">
        <v>25.0</v>
      </c>
      <c r="H229" s="15">
        <v>25.0</v>
      </c>
      <c r="I229" s="14">
        <v>70.0</v>
      </c>
      <c r="J229" s="14">
        <v>1750.0</v>
      </c>
      <c r="K229" s="13" t="s">
        <v>1161</v>
      </c>
      <c r="L229" s="16" t="s">
        <v>57</v>
      </c>
      <c r="M229" s="16" t="s">
        <v>57</v>
      </c>
      <c r="N229" s="16"/>
      <c r="O229" s="14"/>
      <c r="P229" s="17" t="s">
        <v>58</v>
      </c>
      <c r="Q229" s="18"/>
      <c r="R229" s="18">
        <v>2.1000000564E10</v>
      </c>
      <c r="S229" s="29" t="s">
        <v>1162</v>
      </c>
      <c r="T229" s="33" t="s">
        <v>1163</v>
      </c>
      <c r="U229" s="13">
        <f t="shared" si="1"/>
        <v>12500</v>
      </c>
      <c r="V229" s="22" t="s">
        <v>61</v>
      </c>
      <c r="W229" s="23" t="s">
        <v>62</v>
      </c>
      <c r="X229" s="14">
        <f t="shared" si="2"/>
        <v>21000000564</v>
      </c>
      <c r="Y229" s="24" t="s">
        <v>63</v>
      </c>
      <c r="Z229" s="25" t="s">
        <v>64</v>
      </c>
      <c r="AA229" s="40">
        <v>0.31</v>
      </c>
      <c r="AB229" s="27">
        <f t="shared" si="3"/>
        <v>45912</v>
      </c>
      <c r="AC229" s="14"/>
      <c r="AD229" s="14"/>
      <c r="AE229" s="14"/>
      <c r="AF229" s="14"/>
      <c r="AG229" s="14"/>
      <c r="AH229" s="14"/>
      <c r="AI229" s="14"/>
      <c r="AJ229" s="14"/>
      <c r="AK229" s="28">
        <v>12500.0</v>
      </c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</row>
    <row r="230">
      <c r="A230" s="13" t="s">
        <v>33</v>
      </c>
      <c r="B230" s="1" t="s">
        <v>1164</v>
      </c>
      <c r="C230" s="13" t="s">
        <v>1165</v>
      </c>
      <c r="D230" s="14"/>
      <c r="E230" s="14"/>
      <c r="F230" s="14"/>
      <c r="G230" s="14">
        <v>8.0</v>
      </c>
      <c r="H230" s="15">
        <v>8.0</v>
      </c>
      <c r="I230" s="14">
        <v>988.0</v>
      </c>
      <c r="J230" s="14">
        <v>7904.0</v>
      </c>
      <c r="K230" s="13" t="s">
        <v>1166</v>
      </c>
      <c r="L230" s="16" t="s">
        <v>57</v>
      </c>
      <c r="M230" s="16" t="s">
        <v>57</v>
      </c>
      <c r="N230" s="16"/>
      <c r="O230" s="14"/>
      <c r="P230" s="17" t="s">
        <v>58</v>
      </c>
      <c r="Q230" s="18"/>
      <c r="R230" s="19">
        <v>2.1000000656E10</v>
      </c>
      <c r="S230" s="49" t="s">
        <v>1167</v>
      </c>
      <c r="T230" s="39" t="s">
        <v>1168</v>
      </c>
      <c r="U230" s="13">
        <f t="shared" si="1"/>
        <v>50</v>
      </c>
      <c r="V230" s="22" t="s">
        <v>61</v>
      </c>
      <c r="W230" s="23" t="s">
        <v>62</v>
      </c>
      <c r="X230" s="14">
        <f t="shared" si="2"/>
        <v>21000000656</v>
      </c>
      <c r="Y230" s="24" t="s">
        <v>63</v>
      </c>
      <c r="Z230" s="25" t="s">
        <v>64</v>
      </c>
      <c r="AA230" s="26">
        <v>107.0</v>
      </c>
      <c r="AB230" s="27">
        <f t="shared" si="3"/>
        <v>45912</v>
      </c>
      <c r="AC230" s="14"/>
      <c r="AD230" s="14"/>
      <c r="AE230" s="14"/>
      <c r="AF230" s="14"/>
      <c r="AG230" s="14"/>
      <c r="AH230" s="14"/>
      <c r="AI230" s="14"/>
      <c r="AJ230" s="14"/>
      <c r="AK230" s="14">
        <f>10+20+20</f>
        <v>50</v>
      </c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</row>
    <row r="231">
      <c r="A231" s="13" t="s">
        <v>46</v>
      </c>
      <c r="B231" s="1" t="s">
        <v>1169</v>
      </c>
      <c r="C231" s="13" t="s">
        <v>1170</v>
      </c>
      <c r="D231" s="14"/>
      <c r="E231" s="14"/>
      <c r="F231" s="14"/>
      <c r="G231" s="14">
        <v>1.0</v>
      </c>
      <c r="H231" s="15">
        <v>1.0</v>
      </c>
      <c r="I231" s="14">
        <v>299.71</v>
      </c>
      <c r="J231" s="14">
        <v>299.71</v>
      </c>
      <c r="K231" s="13"/>
      <c r="L231" s="16" t="s">
        <v>57</v>
      </c>
      <c r="M231" s="16" t="s">
        <v>57</v>
      </c>
      <c r="N231" s="16"/>
      <c r="O231" s="14"/>
      <c r="P231" s="17" t="s">
        <v>58</v>
      </c>
      <c r="Q231" s="18"/>
      <c r="R231" s="19">
        <v>2.1000000672E10</v>
      </c>
      <c r="S231" s="38" t="s">
        <v>1171</v>
      </c>
      <c r="T231" s="39" t="s">
        <v>1172</v>
      </c>
      <c r="U231" s="13">
        <f t="shared" si="1"/>
        <v>1</v>
      </c>
      <c r="V231" s="22" t="s">
        <v>122</v>
      </c>
      <c r="W231" s="23" t="s">
        <v>62</v>
      </c>
      <c r="X231" s="14">
        <f t="shared" si="2"/>
        <v>21000000672</v>
      </c>
      <c r="Y231" s="24" t="s">
        <v>63</v>
      </c>
      <c r="Z231" s="25" t="s">
        <v>64</v>
      </c>
      <c r="AA231" s="40">
        <v>423.33</v>
      </c>
      <c r="AB231" s="27">
        <f t="shared" si="3"/>
        <v>45912</v>
      </c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>
        <v>1.0</v>
      </c>
      <c r="AY231" s="14"/>
      <c r="AZ231" s="14"/>
      <c r="BA231" s="14"/>
      <c r="BB231" s="14"/>
      <c r="BC231" s="14"/>
      <c r="BD231" s="14"/>
      <c r="BE231" s="14"/>
    </row>
    <row r="232">
      <c r="A232" s="13" t="s">
        <v>33</v>
      </c>
      <c r="B232" s="1" t="s">
        <v>1173</v>
      </c>
      <c r="C232" s="13" t="s">
        <v>1174</v>
      </c>
      <c r="D232" s="14"/>
      <c r="E232" s="14"/>
      <c r="F232" s="14"/>
      <c r="G232" s="14">
        <v>1.0</v>
      </c>
      <c r="H232" s="15">
        <v>1.0</v>
      </c>
      <c r="I232" s="14">
        <v>459.0</v>
      </c>
      <c r="J232" s="14">
        <v>459.0</v>
      </c>
      <c r="K232" s="32" t="s">
        <v>1175</v>
      </c>
      <c r="L232" s="16" t="s">
        <v>57</v>
      </c>
      <c r="M232" s="16" t="s">
        <v>57</v>
      </c>
      <c r="N232" s="16"/>
      <c r="O232" s="14"/>
      <c r="P232" s="17" t="s">
        <v>296</v>
      </c>
      <c r="Q232" s="18"/>
      <c r="R232" s="19">
        <v>2.1000000359E10</v>
      </c>
      <c r="S232" s="38" t="s">
        <v>1176</v>
      </c>
      <c r="T232" s="39" t="s">
        <v>1177</v>
      </c>
      <c r="U232" s="13">
        <f t="shared" si="1"/>
        <v>2</v>
      </c>
      <c r="V232" s="22" t="s">
        <v>122</v>
      </c>
      <c r="W232" s="23" t="s">
        <v>62</v>
      </c>
      <c r="X232" s="14">
        <f t="shared" si="2"/>
        <v>21000000359</v>
      </c>
      <c r="Y232" s="24" t="s">
        <v>63</v>
      </c>
      <c r="Z232" s="25" t="s">
        <v>64</v>
      </c>
      <c r="AA232" s="40">
        <v>549.0</v>
      </c>
      <c r="AB232" s="27">
        <f t="shared" si="3"/>
        <v>45912</v>
      </c>
      <c r="AC232" s="14"/>
      <c r="AD232" s="14"/>
      <c r="AE232" s="14"/>
      <c r="AF232" s="14"/>
      <c r="AG232" s="14"/>
      <c r="AH232" s="14"/>
      <c r="AI232" s="14"/>
      <c r="AJ232" s="14"/>
      <c r="AK232" s="14">
        <v>1.0</v>
      </c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28">
        <v>1.0</v>
      </c>
      <c r="AZ232" s="14"/>
      <c r="BA232" s="14"/>
      <c r="BB232" s="14"/>
      <c r="BC232" s="14"/>
      <c r="BD232" s="14"/>
      <c r="BE232" s="14"/>
    </row>
    <row r="233">
      <c r="A233" s="13" t="s">
        <v>46</v>
      </c>
      <c r="B233" s="1" t="s">
        <v>1178</v>
      </c>
      <c r="C233" s="13" t="s">
        <v>1179</v>
      </c>
      <c r="D233" s="14"/>
      <c r="E233" s="14"/>
      <c r="F233" s="14"/>
      <c r="G233" s="14">
        <v>6.0</v>
      </c>
      <c r="H233" s="15">
        <v>6.0</v>
      </c>
      <c r="I233" s="14">
        <v>75.21</v>
      </c>
      <c r="J233" s="14">
        <v>451.26</v>
      </c>
      <c r="K233" s="32" t="s">
        <v>1180</v>
      </c>
      <c r="L233" s="16" t="s">
        <v>57</v>
      </c>
      <c r="M233" s="16" t="s">
        <v>57</v>
      </c>
      <c r="N233" s="16"/>
      <c r="O233" s="14"/>
      <c r="P233" s="17" t="s">
        <v>58</v>
      </c>
      <c r="Q233" s="18"/>
      <c r="R233" s="18">
        <v>2.1000000262E10</v>
      </c>
      <c r="S233" s="48" t="s">
        <v>1181</v>
      </c>
      <c r="T233" s="83" t="s">
        <v>1182</v>
      </c>
      <c r="U233" s="13">
        <f t="shared" si="1"/>
        <v>32</v>
      </c>
      <c r="V233" s="22" t="s">
        <v>1183</v>
      </c>
      <c r="W233" s="23" t="s">
        <v>62</v>
      </c>
      <c r="X233" s="14">
        <f t="shared" si="2"/>
        <v>21000000262</v>
      </c>
      <c r="Y233" s="24" t="s">
        <v>63</v>
      </c>
      <c r="Z233" s="25" t="s">
        <v>64</v>
      </c>
      <c r="AA233" s="40">
        <v>71.85</v>
      </c>
      <c r="AB233" s="27">
        <f t="shared" si="3"/>
        <v>45912</v>
      </c>
      <c r="AC233" s="14"/>
      <c r="AD233" s="14"/>
      <c r="AE233" s="14"/>
      <c r="AF233" s="14"/>
      <c r="AG233" s="14"/>
      <c r="AH233" s="14"/>
      <c r="AI233" s="14"/>
      <c r="AJ233" s="14"/>
      <c r="AK233" s="28">
        <v>5.0</v>
      </c>
      <c r="AL233" s="14"/>
      <c r="AM233" s="14"/>
      <c r="AN233" s="14"/>
      <c r="AO233" s="14"/>
      <c r="AP233" s="14"/>
      <c r="AQ233" s="14"/>
      <c r="AR233" s="28">
        <v>15.0</v>
      </c>
      <c r="AS233" s="14"/>
      <c r="AT233" s="14"/>
      <c r="AU233" s="14"/>
      <c r="AV233" s="14"/>
      <c r="AW233" s="14"/>
      <c r="AX233" s="14">
        <v>6.0</v>
      </c>
      <c r="AY233" s="14"/>
      <c r="AZ233" s="14"/>
      <c r="BA233" s="14"/>
      <c r="BB233" s="14"/>
      <c r="BC233" s="28"/>
      <c r="BD233" s="28">
        <v>6.0</v>
      </c>
      <c r="BE233" s="14"/>
    </row>
    <row r="234">
      <c r="A234" s="13" t="s">
        <v>33</v>
      </c>
      <c r="B234" s="1" t="s">
        <v>1184</v>
      </c>
      <c r="C234" s="13" t="s">
        <v>1185</v>
      </c>
      <c r="D234" s="14"/>
      <c r="E234" s="14"/>
      <c r="F234" s="14"/>
      <c r="G234" s="14">
        <v>8.0</v>
      </c>
      <c r="H234" s="15">
        <v>8.0</v>
      </c>
      <c r="I234" s="14">
        <v>330.0</v>
      </c>
      <c r="J234" s="14">
        <v>2640.0</v>
      </c>
      <c r="K234" s="13"/>
      <c r="L234" s="16" t="s">
        <v>57</v>
      </c>
      <c r="M234" s="16" t="s">
        <v>57</v>
      </c>
      <c r="N234" s="16"/>
      <c r="O234" s="14"/>
      <c r="P234" s="17" t="s">
        <v>211</v>
      </c>
      <c r="Q234" s="18"/>
      <c r="R234" s="19">
        <v>2.1000000639E10</v>
      </c>
      <c r="S234" s="38" t="s">
        <v>1186</v>
      </c>
      <c r="T234" s="39" t="s">
        <v>1187</v>
      </c>
      <c r="U234" s="13">
        <f t="shared" si="1"/>
        <v>12</v>
      </c>
      <c r="V234" s="22" t="s">
        <v>122</v>
      </c>
      <c r="W234" s="23" t="s">
        <v>62</v>
      </c>
      <c r="X234" s="14">
        <f t="shared" si="2"/>
        <v>21000000639</v>
      </c>
      <c r="Y234" s="24" t="s">
        <v>63</v>
      </c>
      <c r="Z234" s="25" t="s">
        <v>64</v>
      </c>
      <c r="AA234" s="40">
        <v>321.8</v>
      </c>
      <c r="AB234" s="27">
        <f t="shared" si="3"/>
        <v>45912</v>
      </c>
      <c r="AC234" s="14"/>
      <c r="AD234" s="14"/>
      <c r="AE234" s="14"/>
      <c r="AF234" s="14"/>
      <c r="AG234" s="14"/>
      <c r="AH234" s="14"/>
      <c r="AI234" s="14"/>
      <c r="AJ234" s="14"/>
      <c r="AK234" s="28">
        <v>12.0</v>
      </c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</row>
    <row r="235">
      <c r="A235" s="13" t="s">
        <v>45</v>
      </c>
      <c r="B235" s="1" t="s">
        <v>1188</v>
      </c>
      <c r="C235" s="13" t="s">
        <v>1189</v>
      </c>
      <c r="D235" s="14"/>
      <c r="E235" s="14"/>
      <c r="F235" s="14"/>
      <c r="G235" s="14">
        <v>1.0</v>
      </c>
      <c r="H235" s="15">
        <v>1.0</v>
      </c>
      <c r="I235" s="14">
        <v>61.2</v>
      </c>
      <c r="J235" s="14">
        <v>61.2</v>
      </c>
      <c r="K235" s="13" t="s">
        <v>1190</v>
      </c>
      <c r="L235" s="16" t="s">
        <v>57</v>
      </c>
      <c r="M235" s="16" t="s">
        <v>57</v>
      </c>
      <c r="N235" s="16"/>
      <c r="O235" s="14"/>
      <c r="P235" s="17" t="s">
        <v>58</v>
      </c>
      <c r="Q235" s="18"/>
      <c r="R235" s="18">
        <v>2.1000000274E10</v>
      </c>
      <c r="S235" s="29" t="s">
        <v>1191</v>
      </c>
      <c r="T235" s="33" t="s">
        <v>1192</v>
      </c>
      <c r="U235" s="13">
        <f t="shared" si="1"/>
        <v>5500</v>
      </c>
      <c r="V235" s="22" t="s">
        <v>61</v>
      </c>
      <c r="W235" s="23" t="s">
        <v>62</v>
      </c>
      <c r="X235" s="14">
        <f t="shared" si="2"/>
        <v>21000000274</v>
      </c>
      <c r="Y235" s="24" t="s">
        <v>63</v>
      </c>
      <c r="Z235" s="25" t="s">
        <v>64</v>
      </c>
      <c r="AA235" s="40">
        <v>0.1</v>
      </c>
      <c r="AB235" s="27">
        <f t="shared" si="3"/>
        <v>45912</v>
      </c>
      <c r="AC235" s="14"/>
      <c r="AD235" s="14"/>
      <c r="AE235" s="14"/>
      <c r="AF235" s="14"/>
      <c r="AG235" s="14"/>
      <c r="AH235" s="14"/>
      <c r="AI235" s="14"/>
      <c r="AJ235" s="14"/>
      <c r="AK235" s="28">
        <v>4000.0</v>
      </c>
      <c r="AL235" s="14"/>
      <c r="AM235" s="14"/>
      <c r="AN235" s="14"/>
      <c r="AO235" s="28">
        <v>500.0</v>
      </c>
      <c r="AP235" s="14"/>
      <c r="AQ235" s="14"/>
      <c r="AR235" s="14"/>
      <c r="AS235" s="14"/>
      <c r="AT235" s="14"/>
      <c r="AU235" s="14"/>
      <c r="AV235" s="14"/>
      <c r="AW235" s="28">
        <v>1000.0</v>
      </c>
      <c r="AX235" s="14"/>
      <c r="AY235" s="14"/>
      <c r="AZ235" s="14"/>
      <c r="BA235" s="14"/>
      <c r="BB235" s="14"/>
      <c r="BC235" s="14"/>
      <c r="BD235" s="14"/>
      <c r="BE235" s="14"/>
    </row>
    <row r="236">
      <c r="A236" s="13" t="s">
        <v>45</v>
      </c>
      <c r="B236" s="1" t="s">
        <v>1193</v>
      </c>
      <c r="C236" s="13" t="s">
        <v>1194</v>
      </c>
      <c r="D236" s="14"/>
      <c r="E236" s="14"/>
      <c r="F236" s="14"/>
      <c r="G236" s="14">
        <v>4.0</v>
      </c>
      <c r="H236" s="15">
        <v>4.0</v>
      </c>
      <c r="I236" s="14">
        <v>129.0</v>
      </c>
      <c r="J236" s="14">
        <v>516.0</v>
      </c>
      <c r="K236" s="13" t="s">
        <v>1195</v>
      </c>
      <c r="L236" s="16" t="s">
        <v>57</v>
      </c>
      <c r="M236" s="16" t="s">
        <v>57</v>
      </c>
      <c r="N236" s="16"/>
      <c r="O236" s="14"/>
      <c r="P236" s="17" t="s">
        <v>58</v>
      </c>
      <c r="Q236" s="18"/>
      <c r="R236" s="19">
        <v>2.1000000275E10</v>
      </c>
      <c r="S236" s="49" t="s">
        <v>1196</v>
      </c>
      <c r="T236" s="39" t="s">
        <v>1197</v>
      </c>
      <c r="U236" s="13">
        <f t="shared" si="1"/>
        <v>15</v>
      </c>
      <c r="V236" s="22" t="s">
        <v>75</v>
      </c>
      <c r="W236" s="23" t="s">
        <v>62</v>
      </c>
      <c r="X236" s="14">
        <f t="shared" si="2"/>
        <v>21000000275</v>
      </c>
      <c r="Y236" s="24" t="s">
        <v>63</v>
      </c>
      <c r="Z236" s="25" t="s">
        <v>64</v>
      </c>
      <c r="AA236" s="40">
        <v>29.7</v>
      </c>
      <c r="AB236" s="27">
        <f t="shared" si="3"/>
        <v>45912</v>
      </c>
      <c r="AC236" s="88"/>
      <c r="AD236" s="88"/>
      <c r="AE236" s="88"/>
      <c r="AF236" s="88"/>
      <c r="AG236" s="88"/>
      <c r="AH236" s="88"/>
      <c r="AI236" s="88"/>
      <c r="AJ236" s="88"/>
      <c r="AK236" s="89">
        <v>1.0</v>
      </c>
      <c r="AL236" s="88"/>
      <c r="AM236" s="88"/>
      <c r="AN236" s="88"/>
      <c r="AO236" s="88"/>
      <c r="AP236" s="88"/>
      <c r="AQ236" s="88"/>
      <c r="AR236" s="88"/>
      <c r="AS236" s="89">
        <v>5.0</v>
      </c>
      <c r="AT236" s="88"/>
      <c r="AU236" s="88"/>
      <c r="AV236" s="88"/>
      <c r="AW236" s="88">
        <v>4.0</v>
      </c>
      <c r="AX236" s="88"/>
      <c r="AY236" s="89">
        <v>5.0</v>
      </c>
      <c r="AZ236" s="88"/>
      <c r="BA236" s="88"/>
      <c r="BB236" s="88"/>
      <c r="BC236" s="88"/>
      <c r="BD236" s="88"/>
      <c r="BE236" s="88"/>
    </row>
    <row r="237">
      <c r="A237" s="13" t="s">
        <v>33</v>
      </c>
      <c r="B237" s="1" t="s">
        <v>1198</v>
      </c>
      <c r="C237" s="13" t="s">
        <v>1199</v>
      </c>
      <c r="D237" s="14"/>
      <c r="E237" s="14"/>
      <c r="F237" s="14"/>
      <c r="G237" s="14">
        <v>24.0</v>
      </c>
      <c r="H237" s="15">
        <v>24.0</v>
      </c>
      <c r="I237" s="14">
        <v>11.21</v>
      </c>
      <c r="J237" s="14">
        <v>269.04</v>
      </c>
      <c r="K237" s="13" t="s">
        <v>1195</v>
      </c>
      <c r="L237" s="16" t="s">
        <v>57</v>
      </c>
      <c r="M237" s="16" t="s">
        <v>57</v>
      </c>
      <c r="N237" s="16"/>
      <c r="O237" s="14"/>
      <c r="P237" s="17" t="s">
        <v>58</v>
      </c>
      <c r="Q237" s="18"/>
      <c r="R237" s="18">
        <v>2.1000000276E10</v>
      </c>
      <c r="S237" s="29" t="s">
        <v>1200</v>
      </c>
      <c r="T237" s="83" t="s">
        <v>1201</v>
      </c>
      <c r="U237" s="13">
        <f t="shared" si="1"/>
        <v>59</v>
      </c>
      <c r="V237" s="22" t="s">
        <v>75</v>
      </c>
      <c r="W237" s="23" t="s">
        <v>62</v>
      </c>
      <c r="X237" s="14">
        <f t="shared" si="2"/>
        <v>21000000276</v>
      </c>
      <c r="Y237" s="24" t="s">
        <v>63</v>
      </c>
      <c r="Z237" s="25" t="s">
        <v>64</v>
      </c>
      <c r="AA237" s="40">
        <v>44.27</v>
      </c>
      <c r="AB237" s="27">
        <f t="shared" si="3"/>
        <v>45912</v>
      </c>
      <c r="AC237" s="88"/>
      <c r="AD237" s="88"/>
      <c r="AE237" s="88"/>
      <c r="AF237" s="88"/>
      <c r="AG237" s="88"/>
      <c r="AH237" s="88"/>
      <c r="AI237" s="88"/>
      <c r="AJ237" s="88"/>
      <c r="AK237" s="88">
        <f>24+24</f>
        <v>48</v>
      </c>
      <c r="AL237" s="88"/>
      <c r="AM237" s="88"/>
      <c r="AN237" s="88"/>
      <c r="AO237" s="89">
        <v>1.0</v>
      </c>
      <c r="AP237" s="88"/>
      <c r="AQ237" s="88"/>
      <c r="AR237" s="88"/>
      <c r="AS237" s="88"/>
      <c r="AT237" s="88"/>
      <c r="AU237" s="88"/>
      <c r="AV237" s="88"/>
      <c r="AW237" s="88"/>
      <c r="AX237" s="89">
        <v>10.0</v>
      </c>
      <c r="AY237" s="88"/>
      <c r="AZ237" s="88"/>
      <c r="BA237" s="88"/>
      <c r="BB237" s="88"/>
      <c r="BC237" s="88"/>
      <c r="BD237" s="88"/>
      <c r="BE237" s="88"/>
    </row>
    <row r="238">
      <c r="A238" s="13" t="s">
        <v>28</v>
      </c>
      <c r="B238" s="1" t="s">
        <v>1202</v>
      </c>
      <c r="C238" s="13" t="s">
        <v>1203</v>
      </c>
      <c r="D238" s="14"/>
      <c r="E238" s="14"/>
      <c r="F238" s="14"/>
      <c r="G238" s="14">
        <v>10.0</v>
      </c>
      <c r="H238" s="15">
        <v>10.0</v>
      </c>
      <c r="I238" s="14">
        <v>150.0</v>
      </c>
      <c r="J238" s="14">
        <v>1500.0</v>
      </c>
      <c r="K238" s="13" t="s">
        <v>1204</v>
      </c>
      <c r="L238" s="16" t="s">
        <v>57</v>
      </c>
      <c r="M238" s="16" t="s">
        <v>57</v>
      </c>
      <c r="N238" s="16"/>
      <c r="O238" s="14"/>
      <c r="P238" s="17" t="s">
        <v>58</v>
      </c>
      <c r="Q238" s="18"/>
      <c r="R238" s="18">
        <v>2.1000000394E10</v>
      </c>
      <c r="S238" s="29" t="s">
        <v>1205</v>
      </c>
      <c r="T238" s="33" t="s">
        <v>1206</v>
      </c>
      <c r="U238" s="13">
        <f t="shared" si="1"/>
        <v>17000</v>
      </c>
      <c r="V238" s="22" t="s">
        <v>61</v>
      </c>
      <c r="W238" s="23" t="s">
        <v>62</v>
      </c>
      <c r="X238" s="14">
        <f t="shared" si="2"/>
        <v>21000000394</v>
      </c>
      <c r="Y238" s="24" t="s">
        <v>63</v>
      </c>
      <c r="Z238" s="25" t="s">
        <v>64</v>
      </c>
      <c r="AA238" s="40">
        <v>0.14</v>
      </c>
      <c r="AB238" s="27">
        <f t="shared" si="3"/>
        <v>45912</v>
      </c>
      <c r="AC238" s="14"/>
      <c r="AD238" s="14"/>
      <c r="AE238" s="14"/>
      <c r="AF238" s="28">
        <v>5000.0</v>
      </c>
      <c r="AG238" s="14"/>
      <c r="AH238" s="14"/>
      <c r="AI238" s="14"/>
      <c r="AJ238" s="14"/>
      <c r="AK238" s="28">
        <v>10000.0</v>
      </c>
      <c r="AL238" s="14"/>
      <c r="AM238" s="14"/>
      <c r="AN238" s="14"/>
      <c r="AO238" s="14"/>
      <c r="AP238" s="14"/>
      <c r="AQ238" s="14"/>
      <c r="AR238" s="14"/>
      <c r="AS238" s="14"/>
      <c r="AT238" s="28">
        <v>2000.0</v>
      </c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</row>
    <row r="239">
      <c r="A239" s="13" t="s">
        <v>33</v>
      </c>
      <c r="B239" s="1" t="s">
        <v>1207</v>
      </c>
      <c r="C239" s="13" t="s">
        <v>1208</v>
      </c>
      <c r="D239" s="14"/>
      <c r="E239" s="14"/>
      <c r="F239" s="14"/>
      <c r="G239" s="14">
        <v>26.0</v>
      </c>
      <c r="H239" s="15">
        <v>26.0</v>
      </c>
      <c r="I239" s="14">
        <v>21.63</v>
      </c>
      <c r="J239" s="14">
        <v>562.38</v>
      </c>
      <c r="K239" s="13" t="s">
        <v>1209</v>
      </c>
      <c r="L239" s="16" t="s">
        <v>57</v>
      </c>
      <c r="M239" s="16" t="s">
        <v>57</v>
      </c>
      <c r="N239" s="16"/>
      <c r="O239" s="14"/>
      <c r="P239" s="17" t="s">
        <v>119</v>
      </c>
      <c r="Q239" s="18"/>
      <c r="R239" s="18">
        <v>2.1000000161E10</v>
      </c>
      <c r="S239" s="29" t="s">
        <v>1210</v>
      </c>
      <c r="T239" s="33" t="s">
        <v>1211</v>
      </c>
      <c r="U239" s="13">
        <f t="shared" si="1"/>
        <v>100</v>
      </c>
      <c r="V239" s="22" t="s">
        <v>61</v>
      </c>
      <c r="W239" s="23" t="s">
        <v>62</v>
      </c>
      <c r="X239" s="14">
        <f t="shared" si="2"/>
        <v>21000000161</v>
      </c>
      <c r="Y239" s="24" t="s">
        <v>63</v>
      </c>
      <c r="Z239" s="25" t="s">
        <v>64</v>
      </c>
      <c r="AA239" s="40">
        <v>0.86</v>
      </c>
      <c r="AB239" s="27">
        <f t="shared" si="3"/>
        <v>45912</v>
      </c>
      <c r="AC239" s="14"/>
      <c r="AD239" s="14"/>
      <c r="AE239" s="14"/>
      <c r="AF239" s="14"/>
      <c r="AG239" s="14"/>
      <c r="AH239" s="14"/>
      <c r="AI239" s="14"/>
      <c r="AJ239" s="14"/>
      <c r="AK239" s="14">
        <f>25+50+25</f>
        <v>100</v>
      </c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</row>
    <row r="240">
      <c r="A240" s="13" t="s">
        <v>28</v>
      </c>
      <c r="B240" s="1" t="s">
        <v>1212</v>
      </c>
      <c r="C240" s="13" t="s">
        <v>1213</v>
      </c>
      <c r="D240" s="14"/>
      <c r="E240" s="14"/>
      <c r="F240" s="14"/>
      <c r="G240" s="14">
        <v>1.0</v>
      </c>
      <c r="H240" s="15">
        <v>1.0</v>
      </c>
      <c r="I240" s="14">
        <v>489.0</v>
      </c>
      <c r="J240" s="14">
        <v>489.0</v>
      </c>
      <c r="K240" s="32" t="s">
        <v>1214</v>
      </c>
      <c r="L240" s="16" t="s">
        <v>57</v>
      </c>
      <c r="M240" s="16" t="s">
        <v>57</v>
      </c>
      <c r="N240" s="16"/>
      <c r="O240" s="14"/>
      <c r="P240" s="17" t="s">
        <v>296</v>
      </c>
      <c r="Q240" s="18"/>
      <c r="R240" s="19">
        <v>2.1000000324E10</v>
      </c>
      <c r="S240" s="38" t="s">
        <v>1215</v>
      </c>
      <c r="T240" s="39" t="s">
        <v>1216</v>
      </c>
      <c r="U240" s="13">
        <f t="shared" si="1"/>
        <v>25</v>
      </c>
      <c r="V240" s="22" t="s">
        <v>61</v>
      </c>
      <c r="W240" s="23" t="s">
        <v>62</v>
      </c>
      <c r="X240" s="14">
        <f t="shared" si="2"/>
        <v>21000000324</v>
      </c>
      <c r="Y240" s="24" t="s">
        <v>63</v>
      </c>
      <c r="Z240" s="25" t="s">
        <v>64</v>
      </c>
      <c r="AA240" s="40">
        <v>1.32</v>
      </c>
      <c r="AB240" s="27">
        <f t="shared" si="3"/>
        <v>45912</v>
      </c>
      <c r="AC240" s="14"/>
      <c r="AD240" s="14"/>
      <c r="AE240" s="14"/>
      <c r="AF240" s="28">
        <v>25.0</v>
      </c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</row>
    <row r="241">
      <c r="A241" s="13" t="s">
        <v>33</v>
      </c>
      <c r="B241" s="1" t="s">
        <v>1217</v>
      </c>
      <c r="C241" s="13" t="s">
        <v>1218</v>
      </c>
      <c r="D241" s="14"/>
      <c r="E241" s="14"/>
      <c r="F241" s="14"/>
      <c r="G241" s="14">
        <v>1.0</v>
      </c>
      <c r="H241" s="15">
        <v>1.0</v>
      </c>
      <c r="I241" s="14">
        <v>359.0</v>
      </c>
      <c r="J241" s="14">
        <v>359.0</v>
      </c>
      <c r="K241" s="13"/>
      <c r="L241" s="16" t="s">
        <v>57</v>
      </c>
      <c r="M241" s="16" t="s">
        <v>57</v>
      </c>
      <c r="N241" s="16"/>
      <c r="O241" s="14"/>
      <c r="P241" s="17" t="s">
        <v>186</v>
      </c>
      <c r="Q241" s="18"/>
      <c r="R241" s="19">
        <v>2.1000000472E10</v>
      </c>
      <c r="S241" s="38" t="s">
        <v>1219</v>
      </c>
      <c r="T241" s="39" t="s">
        <v>1220</v>
      </c>
      <c r="U241" s="13">
        <f t="shared" si="1"/>
        <v>1</v>
      </c>
      <c r="V241" s="22" t="s">
        <v>122</v>
      </c>
      <c r="W241" s="23" t="s">
        <v>62</v>
      </c>
      <c r="X241" s="14">
        <f t="shared" si="2"/>
        <v>21000000472</v>
      </c>
      <c r="Y241" s="24" t="s">
        <v>63</v>
      </c>
      <c r="Z241" s="25" t="s">
        <v>64</v>
      </c>
      <c r="AA241" s="40">
        <v>136.74</v>
      </c>
      <c r="AB241" s="27">
        <f t="shared" si="3"/>
        <v>45912</v>
      </c>
      <c r="AC241" s="14"/>
      <c r="AD241" s="14"/>
      <c r="AE241" s="14"/>
      <c r="AF241" s="14"/>
      <c r="AG241" s="14"/>
      <c r="AH241" s="14"/>
      <c r="AI241" s="14"/>
      <c r="AJ241" s="14"/>
      <c r="AK241" s="14">
        <v>1.0</v>
      </c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</row>
    <row r="242">
      <c r="A242" s="13" t="s">
        <v>41</v>
      </c>
      <c r="B242" s="1" t="s">
        <v>1221</v>
      </c>
      <c r="C242" s="13" t="s">
        <v>1222</v>
      </c>
      <c r="D242" s="14"/>
      <c r="E242" s="14"/>
      <c r="F242" s="14"/>
      <c r="G242" s="14">
        <v>1000.0</v>
      </c>
      <c r="H242" s="15">
        <v>1000.0</v>
      </c>
      <c r="I242" s="14">
        <v>0.25</v>
      </c>
      <c r="J242" s="14">
        <v>250.0</v>
      </c>
      <c r="K242" s="13"/>
      <c r="L242" s="16" t="s">
        <v>57</v>
      </c>
      <c r="M242" s="16" t="s">
        <v>57</v>
      </c>
      <c r="N242" s="16"/>
      <c r="O242" s="14"/>
      <c r="P242" s="17" t="s">
        <v>186</v>
      </c>
      <c r="Q242" s="18"/>
      <c r="R242" s="19">
        <v>2.1000000514E10</v>
      </c>
      <c r="S242" s="38" t="s">
        <v>1223</v>
      </c>
      <c r="T242" s="39" t="s">
        <v>1224</v>
      </c>
      <c r="U242" s="13">
        <f t="shared" si="1"/>
        <v>1000</v>
      </c>
      <c r="V242" s="22" t="s">
        <v>122</v>
      </c>
      <c r="W242" s="23" t="s">
        <v>62</v>
      </c>
      <c r="X242" s="14">
        <f t="shared" si="2"/>
        <v>21000000514</v>
      </c>
      <c r="Y242" s="24" t="s">
        <v>63</v>
      </c>
      <c r="Z242" s="25" t="s">
        <v>64</v>
      </c>
      <c r="AA242" s="40">
        <v>358.23</v>
      </c>
      <c r="AB242" s="27">
        <f t="shared" si="3"/>
        <v>45912</v>
      </c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>
        <v>1000.0</v>
      </c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</row>
    <row r="243">
      <c r="A243" s="13" t="s">
        <v>33</v>
      </c>
      <c r="B243" s="1" t="s">
        <v>1225</v>
      </c>
      <c r="C243" s="13" t="s">
        <v>1226</v>
      </c>
      <c r="D243" s="14"/>
      <c r="E243" s="14"/>
      <c r="F243" s="14"/>
      <c r="G243" s="14">
        <v>2.0</v>
      </c>
      <c r="H243" s="15">
        <v>2.0</v>
      </c>
      <c r="I243" s="14">
        <v>350.0</v>
      </c>
      <c r="J243" s="14">
        <v>700.0</v>
      </c>
      <c r="K243" s="13"/>
      <c r="L243" s="16" t="s">
        <v>57</v>
      </c>
      <c r="M243" s="16" t="s">
        <v>79</v>
      </c>
      <c r="N243" s="16"/>
      <c r="O243" s="14"/>
      <c r="P243" s="17" t="s">
        <v>186</v>
      </c>
      <c r="Q243" s="32"/>
      <c r="R243" s="41">
        <v>2.1000000515E10</v>
      </c>
      <c r="S243" s="42" t="s">
        <v>1227</v>
      </c>
      <c r="T243" s="36" t="s">
        <v>1228</v>
      </c>
      <c r="U243" s="13">
        <f t="shared" si="1"/>
        <v>2</v>
      </c>
      <c r="V243" s="22" t="s">
        <v>122</v>
      </c>
      <c r="W243" s="23" t="s">
        <v>62</v>
      </c>
      <c r="X243" s="14">
        <f t="shared" si="2"/>
        <v>21000000515</v>
      </c>
      <c r="Y243" s="24" t="s">
        <v>63</v>
      </c>
      <c r="Z243" s="25" t="s">
        <v>64</v>
      </c>
      <c r="AA243" s="40">
        <v>385.25</v>
      </c>
      <c r="AB243" s="27">
        <f t="shared" si="3"/>
        <v>45912</v>
      </c>
      <c r="AC243" s="14"/>
      <c r="AD243" s="14"/>
      <c r="AE243" s="14"/>
      <c r="AF243" s="14"/>
      <c r="AG243" s="14"/>
      <c r="AH243" s="14"/>
      <c r="AI243" s="14"/>
      <c r="AJ243" s="14"/>
      <c r="AK243" s="14">
        <v>2.0</v>
      </c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</row>
    <row r="244">
      <c r="A244" s="13" t="s">
        <v>33</v>
      </c>
      <c r="B244" s="1" t="s">
        <v>1229</v>
      </c>
      <c r="C244" s="13" t="s">
        <v>1230</v>
      </c>
      <c r="D244" s="14"/>
      <c r="E244" s="14"/>
      <c r="F244" s="14"/>
      <c r="G244" s="14">
        <v>5.0</v>
      </c>
      <c r="H244" s="15">
        <v>5.0</v>
      </c>
      <c r="I244" s="14">
        <v>280.0</v>
      </c>
      <c r="J244" s="14">
        <v>1400.0</v>
      </c>
      <c r="K244" s="13"/>
      <c r="L244" s="16" t="s">
        <v>57</v>
      </c>
      <c r="M244" s="16" t="s">
        <v>79</v>
      </c>
      <c r="N244" s="16"/>
      <c r="O244" s="14"/>
      <c r="P244" s="17" t="s">
        <v>186</v>
      </c>
      <c r="Q244" s="32"/>
      <c r="R244" s="41">
        <v>2.100000063E10</v>
      </c>
      <c r="S244" s="42" t="s">
        <v>1231</v>
      </c>
      <c r="T244" s="36" t="s">
        <v>1229</v>
      </c>
      <c r="U244" s="13">
        <f t="shared" si="1"/>
        <v>17</v>
      </c>
      <c r="V244" s="22" t="s">
        <v>122</v>
      </c>
      <c r="W244" s="65"/>
      <c r="X244" s="14">
        <f t="shared" si="2"/>
        <v>21000000630</v>
      </c>
      <c r="Y244" s="24" t="s">
        <v>63</v>
      </c>
      <c r="Z244" s="25" t="s">
        <v>64</v>
      </c>
      <c r="AA244" s="66"/>
      <c r="AB244" s="27">
        <f t="shared" si="3"/>
        <v>45912</v>
      </c>
      <c r="AC244" s="14"/>
      <c r="AD244" s="14"/>
      <c r="AE244" s="14"/>
      <c r="AF244" s="14"/>
      <c r="AG244" s="14"/>
      <c r="AH244" s="14"/>
      <c r="AI244" s="14"/>
      <c r="AJ244" s="14"/>
      <c r="AK244" s="14">
        <v>5.0</v>
      </c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28">
        <v>12.0</v>
      </c>
      <c r="BC244" s="14"/>
      <c r="BD244" s="14"/>
      <c r="BE244" s="14"/>
    </row>
    <row r="245">
      <c r="A245" s="13" t="s">
        <v>33</v>
      </c>
      <c r="B245" s="1" t="s">
        <v>1232</v>
      </c>
      <c r="C245" s="13" t="s">
        <v>1233</v>
      </c>
      <c r="D245" s="14"/>
      <c r="E245" s="14"/>
      <c r="F245" s="14"/>
      <c r="G245" s="14">
        <v>8.0</v>
      </c>
      <c r="H245" s="15">
        <v>8.0</v>
      </c>
      <c r="I245" s="14">
        <v>0.49</v>
      </c>
      <c r="J245" s="14">
        <v>3.92</v>
      </c>
      <c r="K245" s="13" t="s">
        <v>1234</v>
      </c>
      <c r="L245" s="16" t="s">
        <v>57</v>
      </c>
      <c r="M245" s="16" t="s">
        <v>79</v>
      </c>
      <c r="N245" s="16"/>
      <c r="O245" s="14"/>
      <c r="P245" s="17" t="s">
        <v>119</v>
      </c>
      <c r="Q245" s="32"/>
      <c r="R245" s="32">
        <v>2.1000000263E10</v>
      </c>
      <c r="S245" s="47" t="s">
        <v>1235</v>
      </c>
      <c r="T245" s="90" t="s">
        <v>1236</v>
      </c>
      <c r="U245" s="13">
        <f t="shared" si="1"/>
        <v>800</v>
      </c>
      <c r="V245" s="37" t="s">
        <v>61</v>
      </c>
      <c r="W245" s="23" t="s">
        <v>62</v>
      </c>
      <c r="X245" s="14">
        <f t="shared" si="2"/>
        <v>21000000263</v>
      </c>
      <c r="Y245" s="24" t="s">
        <v>63</v>
      </c>
      <c r="Z245" s="25" t="s">
        <v>64</v>
      </c>
      <c r="AA245" s="40">
        <v>0.48</v>
      </c>
      <c r="AB245" s="27">
        <f t="shared" si="3"/>
        <v>45912</v>
      </c>
      <c r="AC245" s="14"/>
      <c r="AD245" s="14"/>
      <c r="AE245" s="14"/>
      <c r="AF245" s="14"/>
      <c r="AG245" s="14"/>
      <c r="AH245" s="14"/>
      <c r="AI245" s="14"/>
      <c r="AJ245" s="14"/>
      <c r="AK245" s="28">
        <v>800.0</v>
      </c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</row>
    <row r="246">
      <c r="A246" s="13" t="s">
        <v>42</v>
      </c>
      <c r="B246" s="31" t="s">
        <v>1237</v>
      </c>
      <c r="C246" s="13" t="s">
        <v>1238</v>
      </c>
      <c r="D246" s="14"/>
      <c r="E246" s="14"/>
      <c r="F246" s="14"/>
      <c r="G246" s="14">
        <v>1000.0</v>
      </c>
      <c r="H246" s="15">
        <v>1000.0</v>
      </c>
      <c r="I246" s="14">
        <v>0.06</v>
      </c>
      <c r="J246" s="14">
        <v>60.0</v>
      </c>
      <c r="K246" s="13" t="s">
        <v>1239</v>
      </c>
      <c r="L246" s="16" t="s">
        <v>57</v>
      </c>
      <c r="M246" s="16" t="s">
        <v>79</v>
      </c>
      <c r="N246" s="16"/>
      <c r="O246" s="14"/>
      <c r="P246" s="17" t="s">
        <v>58</v>
      </c>
      <c r="Q246" s="32" t="s">
        <v>151</v>
      </c>
      <c r="R246" s="32">
        <v>2.1000000707E10</v>
      </c>
      <c r="S246" s="47" t="s">
        <v>1240</v>
      </c>
      <c r="T246" s="5" t="s">
        <v>1241</v>
      </c>
      <c r="U246" s="13">
        <f t="shared" si="1"/>
        <v>1000</v>
      </c>
      <c r="V246" s="22" t="s">
        <v>61</v>
      </c>
      <c r="W246" s="23" t="s">
        <v>62</v>
      </c>
      <c r="X246" s="14">
        <f t="shared" si="2"/>
        <v>21000000707</v>
      </c>
      <c r="Y246" s="24" t="s">
        <v>63</v>
      </c>
      <c r="Z246" s="25" t="s">
        <v>64</v>
      </c>
      <c r="AA246" s="40">
        <v>0.35</v>
      </c>
      <c r="AB246" s="27">
        <f t="shared" si="3"/>
        <v>45912</v>
      </c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>
        <v>1000.0</v>
      </c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</row>
    <row r="247">
      <c r="A247" s="13" t="s">
        <v>33</v>
      </c>
      <c r="B247" s="1" t="s">
        <v>1242</v>
      </c>
      <c r="C247" s="13" t="s">
        <v>1243</v>
      </c>
      <c r="D247" s="14"/>
      <c r="E247" s="14"/>
      <c r="F247" s="14"/>
      <c r="G247" s="14">
        <v>5.0</v>
      </c>
      <c r="H247" s="15">
        <v>5.0</v>
      </c>
      <c r="I247" s="14">
        <v>900.0</v>
      </c>
      <c r="J247" s="14">
        <v>4500.0</v>
      </c>
      <c r="K247" s="32" t="s">
        <v>1239</v>
      </c>
      <c r="L247" s="16" t="s">
        <v>57</v>
      </c>
      <c r="M247" s="16" t="s">
        <v>57</v>
      </c>
      <c r="N247" s="16"/>
      <c r="O247" s="14"/>
      <c r="P247" s="17" t="s">
        <v>58</v>
      </c>
      <c r="Q247" s="50"/>
      <c r="R247" s="51">
        <v>2.1000000396E10</v>
      </c>
      <c r="S247" s="38" t="s">
        <v>1244</v>
      </c>
      <c r="T247" s="63" t="s">
        <v>1245</v>
      </c>
      <c r="U247" s="13">
        <f t="shared" si="1"/>
        <v>30000</v>
      </c>
      <c r="V247" s="22" t="s">
        <v>61</v>
      </c>
      <c r="W247" s="65"/>
      <c r="X247" s="14">
        <f t="shared" si="2"/>
        <v>21000000396</v>
      </c>
      <c r="Y247" s="24" t="s">
        <v>63</v>
      </c>
      <c r="Z247" s="25" t="s">
        <v>64</v>
      </c>
      <c r="AA247" s="40"/>
      <c r="AB247" s="27">
        <f t="shared" si="3"/>
        <v>45912</v>
      </c>
      <c r="AC247" s="14"/>
      <c r="AD247" s="14"/>
      <c r="AE247" s="14"/>
      <c r="AF247" s="14"/>
      <c r="AG247" s="14"/>
      <c r="AH247" s="14"/>
      <c r="AI247" s="14"/>
      <c r="AJ247" s="14"/>
      <c r="AK247" s="28">
        <v>25000.0</v>
      </c>
      <c r="AL247" s="14"/>
      <c r="AM247" s="14"/>
      <c r="AN247" s="14"/>
      <c r="AO247" s="14"/>
      <c r="AP247" s="28">
        <v>5000.0</v>
      </c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</row>
    <row r="248">
      <c r="A248" s="13" t="s">
        <v>33</v>
      </c>
      <c r="B248" s="1" t="s">
        <v>1246</v>
      </c>
      <c r="C248" s="13" t="s">
        <v>1243</v>
      </c>
      <c r="D248" s="14"/>
      <c r="E248" s="14"/>
      <c r="F248" s="14"/>
      <c r="G248" s="14">
        <v>10.0</v>
      </c>
      <c r="H248" s="15">
        <v>10.0</v>
      </c>
      <c r="I248" s="14">
        <v>4.38</v>
      </c>
      <c r="J248" s="14">
        <v>43.8</v>
      </c>
      <c r="K248" s="13" t="s">
        <v>1239</v>
      </c>
      <c r="L248" s="16" t="s">
        <v>57</v>
      </c>
      <c r="M248" s="16" t="s">
        <v>57</v>
      </c>
      <c r="N248" s="16"/>
      <c r="O248" s="14"/>
      <c r="P248" s="17" t="s">
        <v>58</v>
      </c>
      <c r="Q248" s="18"/>
      <c r="R248" s="19">
        <v>2.1000000254E10</v>
      </c>
      <c r="S248" s="38" t="s">
        <v>1247</v>
      </c>
      <c r="T248" s="39" t="s">
        <v>1248</v>
      </c>
      <c r="U248" s="13">
        <f t="shared" si="1"/>
        <v>16</v>
      </c>
      <c r="V248" s="37" t="s">
        <v>584</v>
      </c>
      <c r="W248" s="23" t="s">
        <v>62</v>
      </c>
      <c r="X248" s="14">
        <f t="shared" si="2"/>
        <v>21000000254</v>
      </c>
      <c r="Y248" s="24" t="s">
        <v>63</v>
      </c>
      <c r="Z248" s="25" t="s">
        <v>64</v>
      </c>
      <c r="AA248" s="40">
        <v>23.34</v>
      </c>
      <c r="AB248" s="27">
        <f t="shared" si="3"/>
        <v>45912</v>
      </c>
      <c r="AC248" s="14"/>
      <c r="AD248" s="14"/>
      <c r="AE248" s="14"/>
      <c r="AF248" s="14"/>
      <c r="AG248" s="14"/>
      <c r="AH248" s="14"/>
      <c r="AI248" s="14"/>
      <c r="AJ248" s="14"/>
      <c r="AK248" s="14">
        <f>10+2+1</f>
        <v>13</v>
      </c>
      <c r="AL248" s="14"/>
      <c r="AM248" s="14"/>
      <c r="AN248" s="14"/>
      <c r="AO248" s="28">
        <v>1.0</v>
      </c>
      <c r="AP248" s="14"/>
      <c r="AQ248" s="14"/>
      <c r="AR248" s="14"/>
      <c r="AS248" s="28">
        <v>1.0</v>
      </c>
      <c r="AT248" s="14"/>
      <c r="AU248" s="14"/>
      <c r="AV248" s="14"/>
      <c r="AW248" s="14"/>
      <c r="AX248" s="28">
        <v>1.0</v>
      </c>
      <c r="AY248" s="14"/>
      <c r="AZ248" s="14"/>
      <c r="BA248" s="14"/>
      <c r="BB248" s="14"/>
      <c r="BC248" s="14"/>
      <c r="BD248" s="14"/>
      <c r="BE248" s="14"/>
    </row>
    <row r="249">
      <c r="A249" s="13" t="s">
        <v>33</v>
      </c>
      <c r="B249" s="1" t="s">
        <v>1249</v>
      </c>
      <c r="C249" s="13" t="s">
        <v>1250</v>
      </c>
      <c r="D249" s="14"/>
      <c r="E249" s="14"/>
      <c r="F249" s="14"/>
      <c r="G249" s="14">
        <v>100.0</v>
      </c>
      <c r="H249" s="15">
        <v>100.0</v>
      </c>
      <c r="I249" s="14">
        <v>50.0</v>
      </c>
      <c r="J249" s="14">
        <v>5000.0</v>
      </c>
      <c r="K249" s="32" t="s">
        <v>1251</v>
      </c>
      <c r="L249" s="16" t="s">
        <v>57</v>
      </c>
      <c r="M249" s="16" t="s">
        <v>57</v>
      </c>
      <c r="N249" s="16"/>
      <c r="O249" s="14"/>
      <c r="P249" s="17" t="s">
        <v>119</v>
      </c>
      <c r="Q249" s="18"/>
      <c r="R249" s="19">
        <v>2.1000000252E10</v>
      </c>
      <c r="S249" s="38" t="s">
        <v>1252</v>
      </c>
      <c r="T249" s="39" t="s">
        <v>1253</v>
      </c>
      <c r="U249" s="13">
        <f t="shared" si="1"/>
        <v>300</v>
      </c>
      <c r="V249" s="22" t="s">
        <v>61</v>
      </c>
      <c r="W249" s="23" t="s">
        <v>62</v>
      </c>
      <c r="X249" s="14">
        <f t="shared" si="2"/>
        <v>21000000252</v>
      </c>
      <c r="Y249" s="24" t="s">
        <v>63</v>
      </c>
      <c r="Z249" s="25" t="s">
        <v>64</v>
      </c>
      <c r="AA249" s="40">
        <v>2.27</v>
      </c>
      <c r="AB249" s="27">
        <f t="shared" si="3"/>
        <v>45912</v>
      </c>
      <c r="AC249" s="14"/>
      <c r="AD249" s="14"/>
      <c r="AE249" s="14"/>
      <c r="AF249" s="14"/>
      <c r="AG249" s="14"/>
      <c r="AH249" s="14"/>
      <c r="AI249" s="14"/>
      <c r="AJ249" s="14"/>
      <c r="AK249" s="28">
        <v>300.0</v>
      </c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</row>
    <row r="250">
      <c r="A250" s="13" t="s">
        <v>33</v>
      </c>
      <c r="B250" s="1" t="s">
        <v>1254</v>
      </c>
      <c r="C250" s="13" t="s">
        <v>1255</v>
      </c>
      <c r="D250" s="14"/>
      <c r="E250" s="14"/>
      <c r="F250" s="14"/>
      <c r="G250" s="14">
        <v>200.0</v>
      </c>
      <c r="H250" s="15">
        <v>200.0</v>
      </c>
      <c r="I250" s="14">
        <v>1.0</v>
      </c>
      <c r="J250" s="14">
        <v>200.0</v>
      </c>
      <c r="K250" s="13" t="s">
        <v>1256</v>
      </c>
      <c r="L250" s="16" t="s">
        <v>57</v>
      </c>
      <c r="M250" s="16" t="s">
        <v>57</v>
      </c>
      <c r="N250" s="16"/>
      <c r="O250" s="14"/>
      <c r="P250" s="17" t="s">
        <v>58</v>
      </c>
      <c r="Q250" s="18"/>
      <c r="R250" s="19">
        <v>2.1000000349E10</v>
      </c>
      <c r="S250" s="38" t="s">
        <v>1257</v>
      </c>
      <c r="T250" s="39" t="s">
        <v>1258</v>
      </c>
      <c r="U250" s="13">
        <f t="shared" si="1"/>
        <v>1100</v>
      </c>
      <c r="V250" s="22" t="s">
        <v>61</v>
      </c>
      <c r="W250" s="23" t="s">
        <v>62</v>
      </c>
      <c r="X250" s="14">
        <f t="shared" si="2"/>
        <v>21000000349</v>
      </c>
      <c r="Y250" s="24" t="s">
        <v>63</v>
      </c>
      <c r="Z250" s="25" t="s">
        <v>64</v>
      </c>
      <c r="AA250" s="40">
        <v>0.5</v>
      </c>
      <c r="AB250" s="27">
        <f t="shared" si="3"/>
        <v>45912</v>
      </c>
      <c r="AC250" s="14"/>
      <c r="AD250" s="14"/>
      <c r="AE250" s="14"/>
      <c r="AF250" s="14"/>
      <c r="AG250" s="14"/>
      <c r="AH250" s="14"/>
      <c r="AI250" s="14"/>
      <c r="AJ250" s="14"/>
      <c r="AK250" s="28">
        <v>200.0</v>
      </c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28">
        <v>900.0</v>
      </c>
    </row>
    <row r="251">
      <c r="A251" s="13" t="s">
        <v>45</v>
      </c>
      <c r="B251" s="1" t="s">
        <v>1259</v>
      </c>
      <c r="C251" s="13" t="s">
        <v>1260</v>
      </c>
      <c r="D251" s="14"/>
      <c r="E251" s="14"/>
      <c r="F251" s="14"/>
      <c r="G251" s="14">
        <v>1.0</v>
      </c>
      <c r="H251" s="15">
        <v>1.0</v>
      </c>
      <c r="I251" s="14">
        <v>50.0</v>
      </c>
      <c r="J251" s="14">
        <v>50.0</v>
      </c>
      <c r="K251" s="32" t="s">
        <v>1261</v>
      </c>
      <c r="L251" s="16" t="s">
        <v>57</v>
      </c>
      <c r="M251" s="16" t="s">
        <v>57</v>
      </c>
      <c r="N251" s="16"/>
      <c r="O251" s="14"/>
      <c r="P251" s="17" t="s">
        <v>58</v>
      </c>
      <c r="Q251" s="18"/>
      <c r="R251" s="19">
        <v>2.1000000249E10</v>
      </c>
      <c r="S251" s="38" t="s">
        <v>1262</v>
      </c>
      <c r="T251" s="39" t="s">
        <v>1263</v>
      </c>
      <c r="U251" s="13">
        <f t="shared" si="1"/>
        <v>34</v>
      </c>
      <c r="V251" s="22" t="s">
        <v>122</v>
      </c>
      <c r="W251" s="23" t="s">
        <v>62</v>
      </c>
      <c r="X251" s="14">
        <f t="shared" si="2"/>
        <v>21000000249</v>
      </c>
      <c r="Y251" s="24" t="s">
        <v>63</v>
      </c>
      <c r="Z251" s="25" t="s">
        <v>64</v>
      </c>
      <c r="AA251" s="40">
        <v>56.63</v>
      </c>
      <c r="AB251" s="27">
        <f t="shared" si="3"/>
        <v>45912</v>
      </c>
      <c r="AC251" s="14"/>
      <c r="AD251" s="28">
        <v>5.0</v>
      </c>
      <c r="AE251" s="14"/>
      <c r="AF251" s="14"/>
      <c r="AG251" s="14"/>
      <c r="AH251" s="14"/>
      <c r="AI251" s="14"/>
      <c r="AJ251" s="14"/>
      <c r="AK251" s="28">
        <v>25.0</v>
      </c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28">
        <v>2.0</v>
      </c>
      <c r="AX251" s="14"/>
      <c r="AY251" s="14"/>
      <c r="AZ251" s="14"/>
      <c r="BA251" s="28">
        <v>2.0</v>
      </c>
      <c r="BB251" s="14"/>
      <c r="BC251" s="14"/>
      <c r="BD251" s="14"/>
      <c r="BE251" s="14"/>
    </row>
    <row r="252">
      <c r="A252" s="13" t="s">
        <v>33</v>
      </c>
      <c r="B252" s="1" t="s">
        <v>1264</v>
      </c>
      <c r="C252" s="13" t="s">
        <v>1265</v>
      </c>
      <c r="D252" s="14"/>
      <c r="E252" s="14"/>
      <c r="F252" s="14"/>
      <c r="G252" s="14">
        <v>200.0</v>
      </c>
      <c r="H252" s="15">
        <v>200.0</v>
      </c>
      <c r="I252" s="14">
        <v>100.0</v>
      </c>
      <c r="J252" s="14">
        <v>20000.0</v>
      </c>
      <c r="K252" s="13" t="s">
        <v>1266</v>
      </c>
      <c r="L252" s="16" t="s">
        <v>57</v>
      </c>
      <c r="M252" s="16" t="s">
        <v>57</v>
      </c>
      <c r="N252" s="16"/>
      <c r="O252" s="14"/>
      <c r="P252" s="17" t="s">
        <v>58</v>
      </c>
      <c r="Q252" s="18"/>
      <c r="R252" s="19">
        <v>2.1000000247E10</v>
      </c>
      <c r="S252" s="38" t="s">
        <v>1267</v>
      </c>
      <c r="T252" s="39" t="s">
        <v>1268</v>
      </c>
      <c r="U252" s="13">
        <f t="shared" si="1"/>
        <v>7000</v>
      </c>
      <c r="V252" s="22" t="s">
        <v>61</v>
      </c>
      <c r="W252" s="65"/>
      <c r="X252" s="14">
        <f t="shared" si="2"/>
        <v>21000000247</v>
      </c>
      <c r="Y252" s="24" t="s">
        <v>63</v>
      </c>
      <c r="Z252" s="25" t="s">
        <v>64</v>
      </c>
      <c r="AA252" s="66"/>
      <c r="AB252" s="27">
        <f t="shared" si="3"/>
        <v>45912</v>
      </c>
      <c r="AC252" s="14"/>
      <c r="AD252" s="14"/>
      <c r="AE252" s="14"/>
      <c r="AF252" s="14"/>
      <c r="AG252" s="14"/>
      <c r="AH252" s="14"/>
      <c r="AI252" s="14"/>
      <c r="AJ252" s="14"/>
      <c r="AK252" s="28">
        <f>2000+4000</f>
        <v>6000</v>
      </c>
      <c r="AL252" s="14"/>
      <c r="AM252" s="14"/>
      <c r="AN252" s="14"/>
      <c r="AO252" s="28">
        <v>500.0</v>
      </c>
      <c r="AP252" s="14"/>
      <c r="AQ252" s="14"/>
      <c r="AR252" s="14"/>
      <c r="AS252" s="14"/>
      <c r="AT252" s="14"/>
      <c r="AU252" s="14"/>
      <c r="AV252" s="14"/>
      <c r="AW252" s="28">
        <v>500.0</v>
      </c>
      <c r="AX252" s="14"/>
      <c r="AY252" s="14"/>
      <c r="AZ252" s="14"/>
      <c r="BA252" s="14"/>
      <c r="BB252" s="14"/>
      <c r="BC252" s="14"/>
      <c r="BD252" s="14"/>
      <c r="BE252" s="14"/>
    </row>
    <row r="253">
      <c r="A253" s="13" t="s">
        <v>33</v>
      </c>
      <c r="B253" s="1" t="s">
        <v>1269</v>
      </c>
      <c r="C253" s="13" t="s">
        <v>1270</v>
      </c>
      <c r="D253" s="14"/>
      <c r="E253" s="14"/>
      <c r="F253" s="14"/>
      <c r="G253" s="14">
        <v>5.0</v>
      </c>
      <c r="H253" s="15">
        <v>5.0</v>
      </c>
      <c r="I253" s="14">
        <v>42.0</v>
      </c>
      <c r="J253" s="14">
        <v>210.0</v>
      </c>
      <c r="K253" s="13"/>
      <c r="L253" s="16" t="s">
        <v>57</v>
      </c>
      <c r="M253" s="16" t="s">
        <v>79</v>
      </c>
      <c r="N253" s="16"/>
      <c r="O253" s="14"/>
      <c r="P253" s="17" t="s">
        <v>186</v>
      </c>
      <c r="Q253" s="32"/>
      <c r="R253" s="41">
        <v>2.1000000575E10</v>
      </c>
      <c r="S253" s="42" t="s">
        <v>1271</v>
      </c>
      <c r="T253" s="36" t="s">
        <v>1272</v>
      </c>
      <c r="U253" s="13">
        <f t="shared" si="1"/>
        <v>5</v>
      </c>
      <c r="V253" s="22" t="s">
        <v>122</v>
      </c>
      <c r="W253" s="23" t="s">
        <v>62</v>
      </c>
      <c r="X253" s="14">
        <f t="shared" si="2"/>
        <v>21000000575</v>
      </c>
      <c r="Y253" s="24" t="s">
        <v>63</v>
      </c>
      <c r="Z253" s="25" t="s">
        <v>64</v>
      </c>
      <c r="AA253" s="40">
        <v>42.95</v>
      </c>
      <c r="AB253" s="27">
        <f t="shared" si="3"/>
        <v>45912</v>
      </c>
      <c r="AC253" s="14"/>
      <c r="AD253" s="14"/>
      <c r="AE253" s="14"/>
      <c r="AF253" s="14"/>
      <c r="AG253" s="14"/>
      <c r="AH253" s="14"/>
      <c r="AI253" s="14"/>
      <c r="AJ253" s="14"/>
      <c r="AK253" s="14">
        <v>5.0</v>
      </c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</row>
    <row r="254">
      <c r="A254" s="13" t="s">
        <v>26</v>
      </c>
      <c r="B254" s="1" t="s">
        <v>1273</v>
      </c>
      <c r="C254" s="13" t="s">
        <v>1067</v>
      </c>
      <c r="D254" s="14"/>
      <c r="E254" s="14"/>
      <c r="F254" s="14"/>
      <c r="G254" s="14">
        <v>2.0</v>
      </c>
      <c r="H254" s="15">
        <v>2.0</v>
      </c>
      <c r="I254" s="14">
        <v>104.02</v>
      </c>
      <c r="J254" s="14">
        <v>208.04</v>
      </c>
      <c r="K254" s="13"/>
      <c r="L254" s="16" t="s">
        <v>57</v>
      </c>
      <c r="M254" s="16" t="s">
        <v>79</v>
      </c>
      <c r="N254" s="16"/>
      <c r="O254" s="14"/>
      <c r="P254" s="17" t="s">
        <v>186</v>
      </c>
      <c r="Q254" s="32"/>
      <c r="R254" s="41">
        <v>2.1000000655E10</v>
      </c>
      <c r="S254" s="42" t="s">
        <v>1274</v>
      </c>
      <c r="T254" s="36" t="s">
        <v>1275</v>
      </c>
      <c r="U254" s="13">
        <f t="shared" si="1"/>
        <v>12</v>
      </c>
      <c r="V254" s="22" t="s">
        <v>122</v>
      </c>
      <c r="W254" s="23" t="s">
        <v>62</v>
      </c>
      <c r="X254" s="14">
        <f t="shared" si="2"/>
        <v>21000000655</v>
      </c>
      <c r="Y254" s="24" t="s">
        <v>63</v>
      </c>
      <c r="Z254" s="25" t="s">
        <v>64</v>
      </c>
      <c r="AA254" s="40">
        <v>38.92</v>
      </c>
      <c r="AB254" s="27">
        <f t="shared" si="3"/>
        <v>45912</v>
      </c>
      <c r="AC254" s="14">
        <v>2.0</v>
      </c>
      <c r="AD254" s="14"/>
      <c r="AE254" s="14"/>
      <c r="AF254" s="14"/>
      <c r="AG254" s="14"/>
      <c r="AH254" s="14"/>
      <c r="AI254" s="14"/>
      <c r="AJ254" s="14"/>
      <c r="AK254" s="28">
        <v>10.0</v>
      </c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</row>
    <row r="255">
      <c r="A255" s="13" t="s">
        <v>33</v>
      </c>
      <c r="B255" s="1" t="s">
        <v>1276</v>
      </c>
      <c r="C255" s="13" t="s">
        <v>1277</v>
      </c>
      <c r="D255" s="14"/>
      <c r="E255" s="14"/>
      <c r="F255" s="14"/>
      <c r="G255" s="14">
        <v>3.0</v>
      </c>
      <c r="H255" s="15">
        <v>3.0</v>
      </c>
      <c r="I255" s="14">
        <v>138.65</v>
      </c>
      <c r="J255" s="14">
        <v>415.95000000000005</v>
      </c>
      <c r="K255" s="13"/>
      <c r="L255" s="16" t="s">
        <v>57</v>
      </c>
      <c r="M255" s="16" t="s">
        <v>57</v>
      </c>
      <c r="N255" s="16"/>
      <c r="O255" s="14"/>
      <c r="P255" s="17" t="s">
        <v>186</v>
      </c>
      <c r="Q255" s="18"/>
      <c r="R255" s="19">
        <v>2.1000000552E10</v>
      </c>
      <c r="S255" s="38" t="s">
        <v>1278</v>
      </c>
      <c r="T255" s="39" t="s">
        <v>1279</v>
      </c>
      <c r="U255" s="13">
        <f t="shared" si="1"/>
        <v>3</v>
      </c>
      <c r="V255" s="22" t="s">
        <v>122</v>
      </c>
      <c r="W255" s="23" t="s">
        <v>62</v>
      </c>
      <c r="X255" s="14">
        <f t="shared" si="2"/>
        <v>21000000552</v>
      </c>
      <c r="Y255" s="24" t="s">
        <v>63</v>
      </c>
      <c r="Z255" s="25" t="s">
        <v>64</v>
      </c>
      <c r="AA255" s="40">
        <v>160.67</v>
      </c>
      <c r="AB255" s="27">
        <f t="shared" si="3"/>
        <v>45912</v>
      </c>
      <c r="AC255" s="14"/>
      <c r="AD255" s="14"/>
      <c r="AE255" s="14"/>
      <c r="AF255" s="14"/>
      <c r="AG255" s="14"/>
      <c r="AH255" s="14"/>
      <c r="AI255" s="14"/>
      <c r="AJ255" s="14"/>
      <c r="AK255" s="14">
        <v>3.0</v>
      </c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</row>
    <row r="256">
      <c r="A256" s="13" t="s">
        <v>33</v>
      </c>
      <c r="B256" s="1" t="s">
        <v>1280</v>
      </c>
      <c r="C256" s="13" t="s">
        <v>1281</v>
      </c>
      <c r="D256" s="14"/>
      <c r="E256" s="14"/>
      <c r="F256" s="14"/>
      <c r="G256" s="14">
        <v>3.0</v>
      </c>
      <c r="H256" s="15">
        <v>3.0</v>
      </c>
      <c r="I256" s="14">
        <v>138.65</v>
      </c>
      <c r="J256" s="14">
        <v>415.95000000000005</v>
      </c>
      <c r="K256" s="13"/>
      <c r="L256" s="16" t="s">
        <v>57</v>
      </c>
      <c r="M256" s="16" t="s">
        <v>57</v>
      </c>
      <c r="N256" s="16"/>
      <c r="O256" s="14"/>
      <c r="P256" s="17" t="s">
        <v>186</v>
      </c>
      <c r="Q256" s="18"/>
      <c r="R256" s="19">
        <v>2.1000000553E10</v>
      </c>
      <c r="S256" s="38" t="s">
        <v>1282</v>
      </c>
      <c r="T256" s="39" t="s">
        <v>1283</v>
      </c>
      <c r="U256" s="13">
        <f t="shared" si="1"/>
        <v>3</v>
      </c>
      <c r="V256" s="22" t="s">
        <v>122</v>
      </c>
      <c r="W256" s="23" t="s">
        <v>62</v>
      </c>
      <c r="X256" s="14">
        <f t="shared" si="2"/>
        <v>21000000553</v>
      </c>
      <c r="Y256" s="24" t="s">
        <v>63</v>
      </c>
      <c r="Z256" s="25" t="s">
        <v>64</v>
      </c>
      <c r="AA256" s="40">
        <v>201.25</v>
      </c>
      <c r="AB256" s="27">
        <f t="shared" si="3"/>
        <v>45912</v>
      </c>
      <c r="AC256" s="14"/>
      <c r="AD256" s="14"/>
      <c r="AE256" s="14"/>
      <c r="AF256" s="14"/>
      <c r="AG256" s="14"/>
      <c r="AH256" s="14"/>
      <c r="AI256" s="14"/>
      <c r="AJ256" s="14"/>
      <c r="AK256" s="14">
        <v>3.0</v>
      </c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</row>
    <row r="257">
      <c r="A257" s="13" t="s">
        <v>33</v>
      </c>
      <c r="B257" s="1" t="s">
        <v>1284</v>
      </c>
      <c r="C257" s="13" t="s">
        <v>1285</v>
      </c>
      <c r="D257" s="14"/>
      <c r="E257" s="14"/>
      <c r="F257" s="14"/>
      <c r="G257" s="14">
        <v>1.0</v>
      </c>
      <c r="H257" s="15">
        <v>1.0</v>
      </c>
      <c r="I257" s="14">
        <v>399.98</v>
      </c>
      <c r="J257" s="14">
        <v>399.98</v>
      </c>
      <c r="K257" s="13"/>
      <c r="L257" s="16" t="s">
        <v>57</v>
      </c>
      <c r="M257" s="16" t="s">
        <v>79</v>
      </c>
      <c r="N257" s="16"/>
      <c r="O257" s="14"/>
      <c r="P257" s="17" t="s">
        <v>186</v>
      </c>
      <c r="Q257" s="32"/>
      <c r="R257" s="41">
        <v>2.1000000551E10</v>
      </c>
      <c r="S257" s="42" t="s">
        <v>1286</v>
      </c>
      <c r="T257" s="36" t="s">
        <v>1287</v>
      </c>
      <c r="U257" s="13">
        <f t="shared" si="1"/>
        <v>2</v>
      </c>
      <c r="V257" s="22" t="s">
        <v>122</v>
      </c>
      <c r="W257" s="23" t="s">
        <v>62</v>
      </c>
      <c r="X257" s="14">
        <f t="shared" si="2"/>
        <v>21000000551</v>
      </c>
      <c r="Y257" s="24" t="s">
        <v>63</v>
      </c>
      <c r="Z257" s="25" t="s">
        <v>64</v>
      </c>
      <c r="AA257" s="40">
        <v>550.84</v>
      </c>
      <c r="AB257" s="27">
        <f t="shared" si="3"/>
        <v>45912</v>
      </c>
      <c r="AC257" s="14"/>
      <c r="AD257" s="14"/>
      <c r="AE257" s="14"/>
      <c r="AF257" s="14"/>
      <c r="AG257" s="14"/>
      <c r="AH257" s="14"/>
      <c r="AI257" s="14"/>
      <c r="AJ257" s="14"/>
      <c r="AK257" s="28">
        <v>2.0</v>
      </c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</row>
    <row r="258">
      <c r="A258" s="13" t="s">
        <v>33</v>
      </c>
      <c r="B258" s="1" t="s">
        <v>1288</v>
      </c>
      <c r="C258" s="13" t="s">
        <v>1289</v>
      </c>
      <c r="D258" s="14"/>
      <c r="E258" s="14"/>
      <c r="F258" s="14"/>
      <c r="G258" s="14">
        <v>1.0</v>
      </c>
      <c r="H258" s="15">
        <v>1.0</v>
      </c>
      <c r="I258" s="14">
        <v>77.0</v>
      </c>
      <c r="J258" s="14">
        <v>77.0</v>
      </c>
      <c r="K258" s="13"/>
      <c r="L258" s="16" t="s">
        <v>57</v>
      </c>
      <c r="M258" s="16" t="s">
        <v>79</v>
      </c>
      <c r="N258" s="16"/>
      <c r="O258" s="14"/>
      <c r="P258" s="17" t="s">
        <v>186</v>
      </c>
      <c r="Q258" s="32" t="s">
        <v>151</v>
      </c>
      <c r="R258" s="41">
        <v>2.1000000721E10</v>
      </c>
      <c r="S258" s="42" t="s">
        <v>1290</v>
      </c>
      <c r="T258" s="36" t="s">
        <v>1291</v>
      </c>
      <c r="U258" s="13">
        <f t="shared" si="1"/>
        <v>1</v>
      </c>
      <c r="V258" s="22" t="s">
        <v>122</v>
      </c>
      <c r="W258" s="23" t="s">
        <v>62</v>
      </c>
      <c r="X258" s="14">
        <f t="shared" si="2"/>
        <v>21000000721</v>
      </c>
      <c r="Y258" s="24" t="s">
        <v>63</v>
      </c>
      <c r="Z258" s="25" t="s">
        <v>64</v>
      </c>
      <c r="AA258" s="40">
        <v>161.17</v>
      </c>
      <c r="AB258" s="27">
        <f t="shared" si="3"/>
        <v>45912</v>
      </c>
      <c r="AC258" s="14"/>
      <c r="AD258" s="14"/>
      <c r="AE258" s="14"/>
      <c r="AF258" s="14"/>
      <c r="AG258" s="14"/>
      <c r="AH258" s="14"/>
      <c r="AI258" s="14"/>
      <c r="AJ258" s="14"/>
      <c r="AK258" s="14">
        <v>1.0</v>
      </c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</row>
    <row r="259">
      <c r="A259" s="13" t="s">
        <v>33</v>
      </c>
      <c r="B259" s="1" t="s">
        <v>1292</v>
      </c>
      <c r="C259" s="13" t="s">
        <v>1293</v>
      </c>
      <c r="D259" s="14"/>
      <c r="E259" s="14"/>
      <c r="F259" s="14"/>
      <c r="G259" s="14">
        <v>1.0</v>
      </c>
      <c r="H259" s="15">
        <v>1.0</v>
      </c>
      <c r="I259" s="14">
        <v>77.0</v>
      </c>
      <c r="J259" s="14">
        <v>77.0</v>
      </c>
      <c r="K259" s="13"/>
      <c r="L259" s="16" t="s">
        <v>57</v>
      </c>
      <c r="M259" s="16" t="s">
        <v>79</v>
      </c>
      <c r="N259" s="16"/>
      <c r="O259" s="14"/>
      <c r="P259" s="17" t="s">
        <v>186</v>
      </c>
      <c r="Q259" s="32" t="s">
        <v>151</v>
      </c>
      <c r="R259" s="41">
        <v>2.1000000722E10</v>
      </c>
      <c r="S259" s="42" t="s">
        <v>1294</v>
      </c>
      <c r="T259" s="36" t="s">
        <v>1295</v>
      </c>
      <c r="U259" s="13">
        <f t="shared" si="1"/>
        <v>1</v>
      </c>
      <c r="V259" s="22" t="s">
        <v>122</v>
      </c>
      <c r="W259" s="23" t="s">
        <v>62</v>
      </c>
      <c r="X259" s="14">
        <f t="shared" si="2"/>
        <v>21000000722</v>
      </c>
      <c r="Y259" s="24" t="s">
        <v>63</v>
      </c>
      <c r="Z259" s="25" t="s">
        <v>64</v>
      </c>
      <c r="AA259" s="26">
        <v>603.67</v>
      </c>
      <c r="AB259" s="27">
        <f t="shared" si="3"/>
        <v>45912</v>
      </c>
      <c r="AC259" s="14"/>
      <c r="AD259" s="14"/>
      <c r="AE259" s="14"/>
      <c r="AF259" s="14"/>
      <c r="AG259" s="14"/>
      <c r="AH259" s="14"/>
      <c r="AI259" s="14"/>
      <c r="AJ259" s="14"/>
      <c r="AK259" s="14">
        <v>1.0</v>
      </c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</row>
    <row r="260">
      <c r="A260" s="13" t="s">
        <v>33</v>
      </c>
      <c r="B260" s="1" t="s">
        <v>1296</v>
      </c>
      <c r="C260" s="13" t="s">
        <v>1297</v>
      </c>
      <c r="D260" s="14"/>
      <c r="E260" s="14"/>
      <c r="F260" s="14"/>
      <c r="G260" s="14">
        <v>1.0</v>
      </c>
      <c r="H260" s="15">
        <v>1.0</v>
      </c>
      <c r="I260" s="14">
        <v>77.0</v>
      </c>
      <c r="J260" s="14">
        <v>77.0</v>
      </c>
      <c r="K260" s="13"/>
      <c r="L260" s="16" t="s">
        <v>57</v>
      </c>
      <c r="M260" s="16" t="s">
        <v>79</v>
      </c>
      <c r="N260" s="16"/>
      <c r="O260" s="14"/>
      <c r="P260" s="17" t="s">
        <v>186</v>
      </c>
      <c r="Q260" s="32" t="s">
        <v>151</v>
      </c>
      <c r="R260" s="41">
        <v>2.1000000723E10</v>
      </c>
      <c r="S260" s="42" t="s">
        <v>1298</v>
      </c>
      <c r="T260" s="36" t="s">
        <v>1299</v>
      </c>
      <c r="U260" s="13">
        <f t="shared" si="1"/>
        <v>1</v>
      </c>
      <c r="V260" s="22" t="s">
        <v>122</v>
      </c>
      <c r="W260" s="23" t="s">
        <v>62</v>
      </c>
      <c r="X260" s="14">
        <f t="shared" si="2"/>
        <v>21000000723</v>
      </c>
      <c r="Y260" s="24" t="s">
        <v>63</v>
      </c>
      <c r="Z260" s="25" t="s">
        <v>64</v>
      </c>
      <c r="AA260" s="26">
        <v>799.99</v>
      </c>
      <c r="AB260" s="27">
        <f t="shared" si="3"/>
        <v>45912</v>
      </c>
      <c r="AC260" s="14"/>
      <c r="AD260" s="14"/>
      <c r="AE260" s="14"/>
      <c r="AF260" s="14"/>
      <c r="AG260" s="14"/>
      <c r="AH260" s="14"/>
      <c r="AI260" s="14"/>
      <c r="AJ260" s="14"/>
      <c r="AK260" s="14">
        <v>1.0</v>
      </c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</row>
    <row r="261">
      <c r="A261" s="13" t="s">
        <v>27</v>
      </c>
      <c r="B261" s="1" t="s">
        <v>1300</v>
      </c>
      <c r="C261" s="13" t="s">
        <v>1301</v>
      </c>
      <c r="D261" s="14"/>
      <c r="E261" s="14"/>
      <c r="F261" s="14"/>
      <c r="G261" s="14">
        <v>1.0</v>
      </c>
      <c r="H261" s="15">
        <v>1.0</v>
      </c>
      <c r="I261" s="14">
        <v>202.98</v>
      </c>
      <c r="J261" s="14">
        <v>202.98</v>
      </c>
      <c r="K261" s="13"/>
      <c r="L261" s="16" t="s">
        <v>57</v>
      </c>
      <c r="M261" s="16" t="s">
        <v>57</v>
      </c>
      <c r="N261" s="16"/>
      <c r="O261" s="14"/>
      <c r="P261" s="17" t="s">
        <v>186</v>
      </c>
      <c r="Q261" s="18"/>
      <c r="R261" s="19">
        <v>2.1000000682E10</v>
      </c>
      <c r="S261" s="49" t="s">
        <v>1302</v>
      </c>
      <c r="T261" s="39" t="s">
        <v>1303</v>
      </c>
      <c r="U261" s="13">
        <f t="shared" si="1"/>
        <v>1</v>
      </c>
      <c r="V261" s="22" t="s">
        <v>122</v>
      </c>
      <c r="W261" s="65"/>
      <c r="X261" s="14">
        <f t="shared" si="2"/>
        <v>21000000682</v>
      </c>
      <c r="Y261" s="24" t="s">
        <v>63</v>
      </c>
      <c r="Z261" s="25" t="s">
        <v>64</v>
      </c>
      <c r="AA261" s="66"/>
      <c r="AB261" s="27">
        <f t="shared" si="3"/>
        <v>45912</v>
      </c>
      <c r="AC261" s="14"/>
      <c r="AD261" s="14">
        <v>1.0</v>
      </c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</row>
    <row r="262">
      <c r="A262" s="13" t="s">
        <v>45</v>
      </c>
      <c r="B262" s="1" t="s">
        <v>1304</v>
      </c>
      <c r="C262" s="13" t="s">
        <v>1305</v>
      </c>
      <c r="D262" s="14"/>
      <c r="E262" s="14"/>
      <c r="F262" s="14"/>
      <c r="G262" s="14">
        <v>1.0</v>
      </c>
      <c r="H262" s="15">
        <v>1.0</v>
      </c>
      <c r="I262" s="14">
        <v>31.42</v>
      </c>
      <c r="J262" s="14">
        <v>31.42</v>
      </c>
      <c r="K262" s="13"/>
      <c r="L262" s="16" t="s">
        <v>57</v>
      </c>
      <c r="M262" s="16" t="s">
        <v>57</v>
      </c>
      <c r="N262" s="16"/>
      <c r="O262" s="14"/>
      <c r="P262" s="17" t="s">
        <v>186</v>
      </c>
      <c r="Q262" s="18"/>
      <c r="R262" s="19">
        <v>2.1000000283E10</v>
      </c>
      <c r="S262" s="38" t="s">
        <v>1306</v>
      </c>
      <c r="T262" s="39" t="s">
        <v>1307</v>
      </c>
      <c r="U262" s="13">
        <f t="shared" si="1"/>
        <v>10</v>
      </c>
      <c r="V262" s="22" t="s">
        <v>122</v>
      </c>
      <c r="W262" s="23" t="s">
        <v>62</v>
      </c>
      <c r="X262" s="14">
        <f t="shared" si="2"/>
        <v>21000000283</v>
      </c>
      <c r="Y262" s="24" t="s">
        <v>63</v>
      </c>
      <c r="Z262" s="25" t="s">
        <v>64</v>
      </c>
      <c r="AA262" s="40">
        <v>18.7</v>
      </c>
      <c r="AB262" s="27">
        <f t="shared" si="3"/>
        <v>45912</v>
      </c>
      <c r="AC262" s="14"/>
      <c r="AD262" s="14"/>
      <c r="AE262" s="14"/>
      <c r="AF262" s="28">
        <v>1.0</v>
      </c>
      <c r="AG262" s="14"/>
      <c r="AH262" s="14"/>
      <c r="AI262" s="14"/>
      <c r="AJ262" s="14"/>
      <c r="AK262" s="28">
        <v>8.0</v>
      </c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>
        <v>1.0</v>
      </c>
      <c r="AX262" s="14"/>
      <c r="AY262" s="14"/>
      <c r="AZ262" s="14"/>
      <c r="BA262" s="14"/>
      <c r="BB262" s="14"/>
      <c r="BC262" s="14"/>
      <c r="BD262" s="14"/>
      <c r="BE262" s="14"/>
    </row>
    <row r="263">
      <c r="A263" s="13" t="s">
        <v>45</v>
      </c>
      <c r="B263" s="1" t="s">
        <v>1308</v>
      </c>
      <c r="C263" s="13" t="s">
        <v>1309</v>
      </c>
      <c r="D263" s="14"/>
      <c r="E263" s="14"/>
      <c r="F263" s="14"/>
      <c r="G263" s="14">
        <v>1.0</v>
      </c>
      <c r="H263" s="15">
        <v>1.0</v>
      </c>
      <c r="I263" s="14">
        <v>19.0</v>
      </c>
      <c r="J263" s="14">
        <v>19.0</v>
      </c>
      <c r="K263" s="13"/>
      <c r="L263" s="16" t="s">
        <v>57</v>
      </c>
      <c r="M263" s="16" t="s">
        <v>57</v>
      </c>
      <c r="N263" s="16"/>
      <c r="O263" s="14"/>
      <c r="P263" s="17" t="s">
        <v>186</v>
      </c>
      <c r="Q263" s="18"/>
      <c r="R263" s="19">
        <v>2.1000000284E10</v>
      </c>
      <c r="S263" s="38" t="s">
        <v>1310</v>
      </c>
      <c r="T263" s="39" t="s">
        <v>1311</v>
      </c>
      <c r="U263" s="13">
        <f t="shared" si="1"/>
        <v>5</v>
      </c>
      <c r="V263" s="22" t="s">
        <v>122</v>
      </c>
      <c r="W263" s="65"/>
      <c r="X263" s="14">
        <f t="shared" si="2"/>
        <v>21000000284</v>
      </c>
      <c r="Y263" s="24" t="s">
        <v>63</v>
      </c>
      <c r="Z263" s="25" t="s">
        <v>64</v>
      </c>
      <c r="AA263" s="66"/>
      <c r="AB263" s="27">
        <f t="shared" si="3"/>
        <v>45912</v>
      </c>
      <c r="AC263" s="14"/>
      <c r="AD263" s="14"/>
      <c r="AE263" s="14"/>
      <c r="AF263" s="14"/>
      <c r="AG263" s="14"/>
      <c r="AH263" s="14"/>
      <c r="AI263" s="14"/>
      <c r="AJ263" s="14"/>
      <c r="AK263" s="28">
        <v>4.0</v>
      </c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>
        <v>1.0</v>
      </c>
      <c r="AX263" s="14"/>
      <c r="AY263" s="14"/>
      <c r="AZ263" s="14"/>
      <c r="BA263" s="14"/>
      <c r="BB263" s="14"/>
      <c r="BC263" s="14"/>
      <c r="BD263" s="14"/>
      <c r="BE263" s="14"/>
    </row>
    <row r="264">
      <c r="A264" s="13" t="s">
        <v>33</v>
      </c>
      <c r="B264" s="1" t="s">
        <v>1312</v>
      </c>
      <c r="C264" s="13" t="s">
        <v>1313</v>
      </c>
      <c r="D264" s="14"/>
      <c r="E264" s="14"/>
      <c r="F264" s="14"/>
      <c r="G264" s="14">
        <v>1.0</v>
      </c>
      <c r="H264" s="15">
        <v>1.0</v>
      </c>
      <c r="I264" s="14">
        <v>21.0</v>
      </c>
      <c r="J264" s="14">
        <v>21.0</v>
      </c>
      <c r="K264" s="13"/>
      <c r="L264" s="16" t="s">
        <v>57</v>
      </c>
      <c r="M264" s="16" t="s">
        <v>57</v>
      </c>
      <c r="N264" s="16"/>
      <c r="O264" s="14"/>
      <c r="P264" s="17" t="s">
        <v>186</v>
      </c>
      <c r="Q264" s="18"/>
      <c r="R264" s="18">
        <v>2.1000000285E10</v>
      </c>
      <c r="S264" s="29" t="s">
        <v>1314</v>
      </c>
      <c r="T264" s="33" t="s">
        <v>1315</v>
      </c>
      <c r="U264" s="13">
        <f t="shared" si="1"/>
        <v>10</v>
      </c>
      <c r="V264" s="22" t="s">
        <v>122</v>
      </c>
      <c r="W264" s="23" t="s">
        <v>62</v>
      </c>
      <c r="X264" s="14">
        <f t="shared" si="2"/>
        <v>21000000285</v>
      </c>
      <c r="Y264" s="24" t="s">
        <v>63</v>
      </c>
      <c r="Z264" s="25" t="s">
        <v>64</v>
      </c>
      <c r="AA264" s="40">
        <v>29.67</v>
      </c>
      <c r="AB264" s="27">
        <f t="shared" si="3"/>
        <v>45912</v>
      </c>
      <c r="AC264" s="28">
        <v>2.0</v>
      </c>
      <c r="AD264" s="14"/>
      <c r="AE264" s="14"/>
      <c r="AF264" s="28">
        <v>1.0</v>
      </c>
      <c r="AG264" s="14"/>
      <c r="AH264" s="14"/>
      <c r="AI264" s="14"/>
      <c r="AJ264" s="14"/>
      <c r="AK264" s="14">
        <f>1+4</f>
        <v>5</v>
      </c>
      <c r="AL264" s="14"/>
      <c r="AM264" s="14"/>
      <c r="AN264" s="14"/>
      <c r="AO264" s="14"/>
      <c r="AP264" s="14"/>
      <c r="AQ264" s="14"/>
      <c r="AR264" s="14"/>
      <c r="AS264" s="28">
        <v>1.0</v>
      </c>
      <c r="AT264" s="14"/>
      <c r="AU264" s="14"/>
      <c r="AV264" s="14"/>
      <c r="AW264" s="28">
        <v>1.0</v>
      </c>
      <c r="AX264" s="14"/>
      <c r="AY264" s="14"/>
      <c r="AZ264" s="14"/>
      <c r="BA264" s="14"/>
      <c r="BB264" s="14"/>
      <c r="BC264" s="14"/>
      <c r="BD264" s="14"/>
      <c r="BE264" s="14"/>
    </row>
    <row r="265">
      <c r="A265" s="13" t="s">
        <v>26</v>
      </c>
      <c r="B265" s="1" t="s">
        <v>1316</v>
      </c>
      <c r="C265" s="13" t="s">
        <v>1317</v>
      </c>
      <c r="D265" s="14"/>
      <c r="E265" s="14"/>
      <c r="F265" s="14"/>
      <c r="G265" s="14">
        <v>2.0</v>
      </c>
      <c r="H265" s="15">
        <v>2.0</v>
      </c>
      <c r="I265" s="14">
        <v>56.06</v>
      </c>
      <c r="J265" s="14">
        <v>112.12</v>
      </c>
      <c r="K265" s="13"/>
      <c r="L265" s="16" t="s">
        <v>57</v>
      </c>
      <c r="M265" s="16" t="s">
        <v>57</v>
      </c>
      <c r="N265" s="16"/>
      <c r="O265" s="14"/>
      <c r="P265" s="17" t="s">
        <v>186</v>
      </c>
      <c r="Q265" s="18"/>
      <c r="R265" s="19">
        <v>2.1000000241E10</v>
      </c>
      <c r="S265" s="38" t="s">
        <v>1318</v>
      </c>
      <c r="T265" s="39" t="s">
        <v>1319</v>
      </c>
      <c r="U265" s="13">
        <f t="shared" si="1"/>
        <v>12</v>
      </c>
      <c r="V265" s="22" t="s">
        <v>122</v>
      </c>
      <c r="W265" s="23" t="s">
        <v>62</v>
      </c>
      <c r="X265" s="14">
        <f t="shared" si="2"/>
        <v>21000000241</v>
      </c>
      <c r="Y265" s="24" t="s">
        <v>63</v>
      </c>
      <c r="Z265" s="25" t="s">
        <v>64</v>
      </c>
      <c r="AA265" s="40">
        <v>29.31</v>
      </c>
      <c r="AB265" s="27">
        <f t="shared" si="3"/>
        <v>45912</v>
      </c>
      <c r="AC265" s="14">
        <f>2+2</f>
        <v>4</v>
      </c>
      <c r="AD265" s="14"/>
      <c r="AE265" s="14"/>
      <c r="AF265" s="28">
        <v>1.0</v>
      </c>
      <c r="AG265" s="14"/>
      <c r="AH265" s="14"/>
      <c r="AI265" s="14"/>
      <c r="AJ265" s="14"/>
      <c r="AK265" s="28">
        <v>5.0</v>
      </c>
      <c r="AL265" s="14"/>
      <c r="AM265" s="14"/>
      <c r="AN265" s="14"/>
      <c r="AO265" s="14"/>
      <c r="AP265" s="14"/>
      <c r="AQ265" s="14"/>
      <c r="AR265" s="14"/>
      <c r="AS265" s="28">
        <v>1.0</v>
      </c>
      <c r="AT265" s="14"/>
      <c r="AU265" s="14"/>
      <c r="AV265" s="14"/>
      <c r="AW265" s="28">
        <v>1.0</v>
      </c>
      <c r="AX265" s="14"/>
      <c r="AY265" s="14"/>
      <c r="AZ265" s="14"/>
      <c r="BA265" s="14"/>
      <c r="BB265" s="14"/>
      <c r="BC265" s="14"/>
      <c r="BD265" s="14"/>
      <c r="BE265" s="14"/>
    </row>
    <row r="266">
      <c r="A266" s="13" t="s">
        <v>33</v>
      </c>
      <c r="B266" s="1" t="s">
        <v>1320</v>
      </c>
      <c r="C266" s="13" t="s">
        <v>1321</v>
      </c>
      <c r="D266" s="14"/>
      <c r="E266" s="14"/>
      <c r="F266" s="14"/>
      <c r="G266" s="14">
        <v>2.0</v>
      </c>
      <c r="H266" s="15">
        <v>2.0</v>
      </c>
      <c r="I266" s="14">
        <v>18.8</v>
      </c>
      <c r="J266" s="14">
        <v>37.6</v>
      </c>
      <c r="K266" s="13"/>
      <c r="L266" s="16" t="s">
        <v>57</v>
      </c>
      <c r="M266" s="16" t="s">
        <v>79</v>
      </c>
      <c r="N266" s="16"/>
      <c r="O266" s="14"/>
      <c r="P266" s="17" t="s">
        <v>186</v>
      </c>
      <c r="Q266" s="18"/>
      <c r="R266" s="19">
        <v>2.100000024E10</v>
      </c>
      <c r="S266" s="42" t="s">
        <v>1322</v>
      </c>
      <c r="T266" s="36" t="s">
        <v>1323</v>
      </c>
      <c r="U266" s="13">
        <f t="shared" si="1"/>
        <v>2</v>
      </c>
      <c r="V266" s="22" t="s">
        <v>122</v>
      </c>
      <c r="W266" s="23" t="s">
        <v>62</v>
      </c>
      <c r="X266" s="14">
        <f t="shared" si="2"/>
        <v>21000000240</v>
      </c>
      <c r="Y266" s="24" t="s">
        <v>63</v>
      </c>
      <c r="Z266" s="25" t="s">
        <v>64</v>
      </c>
      <c r="AA266" s="40">
        <v>26.78</v>
      </c>
      <c r="AB266" s="27">
        <f t="shared" si="3"/>
        <v>45912</v>
      </c>
      <c r="AC266" s="14"/>
      <c r="AD266" s="14"/>
      <c r="AE266" s="14"/>
      <c r="AF266" s="14"/>
      <c r="AG266" s="14"/>
      <c r="AH266" s="14"/>
      <c r="AI266" s="14"/>
      <c r="AJ266" s="14"/>
      <c r="AK266" s="14">
        <v>2.0</v>
      </c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</row>
    <row r="267">
      <c r="A267" s="13" t="s">
        <v>45</v>
      </c>
      <c r="B267" s="1" t="s">
        <v>1324</v>
      </c>
      <c r="C267" s="13" t="s">
        <v>1325</v>
      </c>
      <c r="D267" s="14"/>
      <c r="E267" s="14"/>
      <c r="F267" s="14"/>
      <c r="G267" s="14">
        <v>4.0</v>
      </c>
      <c r="H267" s="15">
        <v>4.0</v>
      </c>
      <c r="I267" s="14">
        <v>60.0</v>
      </c>
      <c r="J267" s="14">
        <v>240.0</v>
      </c>
      <c r="K267" s="32" t="s">
        <v>1326</v>
      </c>
      <c r="L267" s="16" t="s">
        <v>57</v>
      </c>
      <c r="M267" s="16" t="s">
        <v>57</v>
      </c>
      <c r="N267" s="16"/>
      <c r="O267" s="14"/>
      <c r="P267" s="17" t="s">
        <v>119</v>
      </c>
      <c r="Q267" s="18"/>
      <c r="R267" s="18">
        <v>2.1000000504E10</v>
      </c>
      <c r="S267" s="29" t="s">
        <v>1327</v>
      </c>
      <c r="T267" s="33" t="s">
        <v>1328</v>
      </c>
      <c r="U267" s="13">
        <f t="shared" si="1"/>
        <v>7</v>
      </c>
      <c r="V267" s="22" t="s">
        <v>122</v>
      </c>
      <c r="W267" s="23" t="s">
        <v>62</v>
      </c>
      <c r="X267" s="14">
        <f t="shared" si="2"/>
        <v>21000000504</v>
      </c>
      <c r="Y267" s="24" t="s">
        <v>63</v>
      </c>
      <c r="Z267" s="25" t="s">
        <v>64</v>
      </c>
      <c r="AA267" s="40">
        <v>44.99</v>
      </c>
      <c r="AB267" s="27">
        <f t="shared" si="3"/>
        <v>45912</v>
      </c>
      <c r="AC267" s="14"/>
      <c r="AD267" s="14"/>
      <c r="AE267" s="14"/>
      <c r="AF267" s="14"/>
      <c r="AG267" s="14"/>
      <c r="AH267" s="14"/>
      <c r="AI267" s="14"/>
      <c r="AJ267" s="14"/>
      <c r="AK267" s="28">
        <v>1.0</v>
      </c>
      <c r="AL267" s="14"/>
      <c r="AM267" s="14"/>
      <c r="AN267" s="14"/>
      <c r="AO267" s="14"/>
      <c r="AP267" s="14"/>
      <c r="AQ267" s="14"/>
      <c r="AR267" s="14"/>
      <c r="AS267" s="28">
        <v>2.0</v>
      </c>
      <c r="AT267" s="14"/>
      <c r="AU267" s="14"/>
      <c r="AV267" s="14"/>
      <c r="AW267" s="14">
        <v>4.0</v>
      </c>
      <c r="AX267" s="14"/>
      <c r="AY267" s="14"/>
      <c r="AZ267" s="14"/>
      <c r="BA267" s="14"/>
      <c r="BB267" s="14"/>
      <c r="BC267" s="14"/>
      <c r="BD267" s="14"/>
      <c r="BE267" s="14"/>
    </row>
    <row r="268">
      <c r="A268" s="13" t="s">
        <v>33</v>
      </c>
      <c r="B268" s="1" t="s">
        <v>1329</v>
      </c>
      <c r="C268" s="13" t="s">
        <v>1330</v>
      </c>
      <c r="D268" s="14"/>
      <c r="E268" s="14"/>
      <c r="F268" s="14"/>
      <c r="G268" s="14">
        <v>100.0</v>
      </c>
      <c r="H268" s="15">
        <v>100.0</v>
      </c>
      <c r="I268" s="14">
        <v>0.75</v>
      </c>
      <c r="J268" s="14">
        <v>75.0</v>
      </c>
      <c r="K268" s="13" t="s">
        <v>1331</v>
      </c>
      <c r="L268" s="16" t="s">
        <v>57</v>
      </c>
      <c r="M268" s="16" t="s">
        <v>79</v>
      </c>
      <c r="N268" s="16"/>
      <c r="O268" s="14"/>
      <c r="P268" s="17" t="s">
        <v>58</v>
      </c>
      <c r="Q268" s="32"/>
      <c r="R268" s="32">
        <v>2.1000000447E10</v>
      </c>
      <c r="S268" s="47" t="s">
        <v>1332</v>
      </c>
      <c r="T268" s="5" t="s">
        <v>1333</v>
      </c>
      <c r="U268" s="13">
        <f t="shared" si="1"/>
        <v>100</v>
      </c>
      <c r="V268" s="22" t="s">
        <v>61</v>
      </c>
      <c r="W268" s="23" t="s">
        <v>62</v>
      </c>
      <c r="X268" s="14">
        <f t="shared" si="2"/>
        <v>21000000447</v>
      </c>
      <c r="Y268" s="24" t="s">
        <v>63</v>
      </c>
      <c r="Z268" s="25" t="s">
        <v>64</v>
      </c>
      <c r="AA268" s="40">
        <v>0.76</v>
      </c>
      <c r="AB268" s="27">
        <f t="shared" si="3"/>
        <v>45912</v>
      </c>
      <c r="AC268" s="14"/>
      <c r="AD268" s="14"/>
      <c r="AE268" s="14"/>
      <c r="AF268" s="14"/>
      <c r="AG268" s="14"/>
      <c r="AH268" s="14"/>
      <c r="AI268" s="14"/>
      <c r="AJ268" s="14"/>
      <c r="AK268" s="14">
        <v>100.0</v>
      </c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</row>
    <row r="269">
      <c r="A269" s="13" t="s">
        <v>33</v>
      </c>
      <c r="B269" s="1" t="s">
        <v>1334</v>
      </c>
      <c r="C269" s="13" t="s">
        <v>1335</v>
      </c>
      <c r="D269" s="14"/>
      <c r="E269" s="14"/>
      <c r="F269" s="14"/>
      <c r="G269" s="14">
        <v>2000.0</v>
      </c>
      <c r="H269" s="15">
        <v>2000.0</v>
      </c>
      <c r="I269" s="14">
        <v>0.0</v>
      </c>
      <c r="J269" s="14">
        <v>0.0</v>
      </c>
      <c r="K269" s="13" t="s">
        <v>1336</v>
      </c>
      <c r="L269" s="16" t="s">
        <v>57</v>
      </c>
      <c r="M269" s="16" t="s">
        <v>57</v>
      </c>
      <c r="N269" s="16"/>
      <c r="O269" s="14"/>
      <c r="P269" s="17" t="s">
        <v>58</v>
      </c>
      <c r="Q269" s="18"/>
      <c r="R269" s="18">
        <v>2.1000000449E10</v>
      </c>
      <c r="S269" s="29" t="s">
        <v>1337</v>
      </c>
      <c r="T269" s="33" t="s">
        <v>1338</v>
      </c>
      <c r="U269" s="13">
        <f t="shared" si="1"/>
        <v>4000</v>
      </c>
      <c r="V269" s="22" t="s">
        <v>61</v>
      </c>
      <c r="W269" s="23" t="s">
        <v>62</v>
      </c>
      <c r="X269" s="14">
        <f t="shared" si="2"/>
        <v>21000000449</v>
      </c>
      <c r="Y269" s="24" t="s">
        <v>63</v>
      </c>
      <c r="Z269" s="25" t="s">
        <v>64</v>
      </c>
      <c r="AA269" s="40">
        <v>0.07</v>
      </c>
      <c r="AB269" s="27">
        <f t="shared" si="3"/>
        <v>45912</v>
      </c>
      <c r="AC269" s="14"/>
      <c r="AD269" s="14"/>
      <c r="AE269" s="14"/>
      <c r="AF269" s="14"/>
      <c r="AG269" s="14"/>
      <c r="AH269" s="14"/>
      <c r="AI269" s="14"/>
      <c r="AJ269" s="14"/>
      <c r="AK269" s="14">
        <f>2000+2000</f>
        <v>4000</v>
      </c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</row>
    <row r="270">
      <c r="A270" s="13" t="s">
        <v>45</v>
      </c>
      <c r="B270" s="1" t="s">
        <v>1339</v>
      </c>
      <c r="C270" s="13" t="s">
        <v>1340</v>
      </c>
      <c r="D270" s="14"/>
      <c r="E270" s="14"/>
      <c r="F270" s="14"/>
      <c r="G270" s="14">
        <v>500.0</v>
      </c>
      <c r="H270" s="15">
        <v>500.0</v>
      </c>
      <c r="I270" s="14">
        <v>0.12</v>
      </c>
      <c r="J270" s="14">
        <v>60.0</v>
      </c>
      <c r="K270" s="13" t="s">
        <v>1341</v>
      </c>
      <c r="L270" s="16" t="s">
        <v>57</v>
      </c>
      <c r="M270" s="16" t="s">
        <v>57</v>
      </c>
      <c r="N270" s="16"/>
      <c r="O270" s="14"/>
      <c r="P270" s="17" t="s">
        <v>58</v>
      </c>
      <c r="Q270" s="18"/>
      <c r="R270" s="18">
        <v>2.1000000236E10</v>
      </c>
      <c r="S270" s="29" t="s">
        <v>1342</v>
      </c>
      <c r="T270" s="33" t="s">
        <v>1343</v>
      </c>
      <c r="U270" s="13">
        <f t="shared" si="1"/>
        <v>1000</v>
      </c>
      <c r="V270" s="22" t="s">
        <v>61</v>
      </c>
      <c r="W270" s="23" t="s">
        <v>62</v>
      </c>
      <c r="X270" s="14">
        <f t="shared" si="2"/>
        <v>21000000236</v>
      </c>
      <c r="Y270" s="24" t="s">
        <v>63</v>
      </c>
      <c r="Z270" s="25" t="s">
        <v>64</v>
      </c>
      <c r="AA270" s="26">
        <v>4.87</v>
      </c>
      <c r="AB270" s="27">
        <f t="shared" si="3"/>
        <v>45912</v>
      </c>
      <c r="AC270" s="14"/>
      <c r="AD270" s="14"/>
      <c r="AE270" s="14"/>
      <c r="AF270" s="14"/>
      <c r="AG270" s="14"/>
      <c r="AH270" s="14"/>
      <c r="AI270" s="14"/>
      <c r="AJ270" s="14"/>
      <c r="AK270" s="28">
        <v>500.0</v>
      </c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>
        <v>500.0</v>
      </c>
      <c r="AX270" s="14"/>
      <c r="AY270" s="14"/>
      <c r="AZ270" s="14"/>
      <c r="BA270" s="14"/>
      <c r="BB270" s="14"/>
      <c r="BC270" s="14"/>
      <c r="BD270" s="14"/>
      <c r="BE270" s="14"/>
    </row>
    <row r="271">
      <c r="A271" s="13" t="s">
        <v>33</v>
      </c>
      <c r="B271" s="1" t="s">
        <v>1344</v>
      </c>
      <c r="C271" s="13" t="s">
        <v>1345</v>
      </c>
      <c r="D271" s="14"/>
      <c r="E271" s="14"/>
      <c r="F271" s="14"/>
      <c r="G271" s="14">
        <v>5000.0</v>
      </c>
      <c r="H271" s="15">
        <v>5000.0</v>
      </c>
      <c r="I271" s="14">
        <v>0.05</v>
      </c>
      <c r="J271" s="14">
        <v>250.0</v>
      </c>
      <c r="K271" s="13" t="s">
        <v>1346</v>
      </c>
      <c r="L271" s="16" t="s">
        <v>57</v>
      </c>
      <c r="M271" s="16" t="s">
        <v>57</v>
      </c>
      <c r="N271" s="16"/>
      <c r="O271" s="14"/>
      <c r="P271" s="17" t="s">
        <v>58</v>
      </c>
      <c r="Q271" s="18"/>
      <c r="R271" s="19">
        <v>2.1000000448E10</v>
      </c>
      <c r="S271" s="38" t="s">
        <v>1347</v>
      </c>
      <c r="T271" s="39" t="s">
        <v>1348</v>
      </c>
      <c r="U271" s="13">
        <f t="shared" si="1"/>
        <v>10000</v>
      </c>
      <c r="V271" s="22" t="s">
        <v>61</v>
      </c>
      <c r="W271" s="23" t="s">
        <v>62</v>
      </c>
      <c r="X271" s="14">
        <f t="shared" si="2"/>
        <v>21000000448</v>
      </c>
      <c r="Y271" s="24" t="s">
        <v>63</v>
      </c>
      <c r="Z271" s="25" t="s">
        <v>64</v>
      </c>
      <c r="AA271" s="40">
        <v>0.12</v>
      </c>
      <c r="AB271" s="27">
        <f t="shared" si="3"/>
        <v>45912</v>
      </c>
      <c r="AC271" s="14"/>
      <c r="AD271" s="14"/>
      <c r="AE271" s="14"/>
      <c r="AF271" s="14"/>
      <c r="AG271" s="14"/>
      <c r="AH271" s="14"/>
      <c r="AI271" s="14"/>
      <c r="AJ271" s="14"/>
      <c r="AK271" s="14">
        <f>5000+5000</f>
        <v>10000</v>
      </c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</row>
    <row r="272">
      <c r="A272" s="13" t="s">
        <v>45</v>
      </c>
      <c r="B272" s="1" t="s">
        <v>1349</v>
      </c>
      <c r="C272" s="13" t="s">
        <v>1350</v>
      </c>
      <c r="D272" s="14"/>
      <c r="E272" s="14"/>
      <c r="F272" s="14"/>
      <c r="G272" s="14">
        <v>500.0</v>
      </c>
      <c r="H272" s="15">
        <v>500.0</v>
      </c>
      <c r="I272" s="14">
        <v>0.06</v>
      </c>
      <c r="J272" s="14">
        <v>30.0</v>
      </c>
      <c r="K272" s="13" t="s">
        <v>1351</v>
      </c>
      <c r="L272" s="16" t="s">
        <v>57</v>
      </c>
      <c r="M272" s="16" t="s">
        <v>57</v>
      </c>
      <c r="N272" s="16"/>
      <c r="O272" s="14"/>
      <c r="P272" s="17" t="s">
        <v>58</v>
      </c>
      <c r="Q272" s="18"/>
      <c r="R272" s="19">
        <v>2.1000000234E10</v>
      </c>
      <c r="S272" s="49" t="s">
        <v>1352</v>
      </c>
      <c r="T272" s="39" t="s">
        <v>1353</v>
      </c>
      <c r="U272" s="13">
        <f t="shared" si="1"/>
        <v>6000</v>
      </c>
      <c r="V272" s="22" t="s">
        <v>61</v>
      </c>
      <c r="W272" s="23" t="s">
        <v>62</v>
      </c>
      <c r="X272" s="14">
        <f t="shared" si="2"/>
        <v>21000000234</v>
      </c>
      <c r="Y272" s="24" t="s">
        <v>63</v>
      </c>
      <c r="Z272" s="25" t="s">
        <v>64</v>
      </c>
      <c r="AA272" s="40">
        <v>0.03</v>
      </c>
      <c r="AB272" s="27">
        <f t="shared" si="3"/>
        <v>45912</v>
      </c>
      <c r="AC272" s="14"/>
      <c r="AD272" s="14"/>
      <c r="AE272" s="14"/>
      <c r="AF272" s="14"/>
      <c r="AG272" s="14"/>
      <c r="AH272" s="14"/>
      <c r="AI272" s="14"/>
      <c r="AJ272" s="14"/>
      <c r="AK272" s="28">
        <f>500+500+2000+1000+1000</f>
        <v>5000</v>
      </c>
      <c r="AL272" s="14"/>
      <c r="AM272" s="14"/>
      <c r="AN272" s="14"/>
      <c r="AO272" s="28">
        <v>500.0</v>
      </c>
      <c r="AP272" s="14"/>
      <c r="AQ272" s="14"/>
      <c r="AR272" s="14"/>
      <c r="AS272" s="14"/>
      <c r="AT272" s="14"/>
      <c r="AU272" s="14"/>
      <c r="AV272" s="14"/>
      <c r="AW272" s="14">
        <v>500.0</v>
      </c>
      <c r="AX272" s="14"/>
      <c r="AY272" s="14"/>
      <c r="AZ272" s="14"/>
      <c r="BA272" s="14"/>
      <c r="BB272" s="14"/>
      <c r="BC272" s="14"/>
      <c r="BD272" s="14"/>
      <c r="BE272" s="14"/>
    </row>
    <row r="273">
      <c r="A273" s="13" t="s">
        <v>33</v>
      </c>
      <c r="B273" s="1" t="s">
        <v>1354</v>
      </c>
      <c r="C273" s="13" t="s">
        <v>1355</v>
      </c>
      <c r="D273" s="14"/>
      <c r="E273" s="14"/>
      <c r="F273" s="14"/>
      <c r="G273" s="14">
        <v>3500.0</v>
      </c>
      <c r="H273" s="15">
        <v>3500.0</v>
      </c>
      <c r="I273" s="14">
        <v>0.0</v>
      </c>
      <c r="J273" s="14">
        <v>0.0</v>
      </c>
      <c r="K273" s="13" t="s">
        <v>1356</v>
      </c>
      <c r="L273" s="16" t="s">
        <v>57</v>
      </c>
      <c r="M273" s="16" t="s">
        <v>57</v>
      </c>
      <c r="N273" s="16"/>
      <c r="O273" s="14"/>
      <c r="P273" s="17" t="s">
        <v>58</v>
      </c>
      <c r="Q273" s="18"/>
      <c r="R273" s="18">
        <v>2.1000000233E10</v>
      </c>
      <c r="S273" s="29" t="s">
        <v>1357</v>
      </c>
      <c r="T273" s="33" t="s">
        <v>1358</v>
      </c>
      <c r="U273" s="13">
        <f t="shared" si="1"/>
        <v>7000</v>
      </c>
      <c r="V273" s="22" t="s">
        <v>61</v>
      </c>
      <c r="W273" s="23" t="s">
        <v>62</v>
      </c>
      <c r="X273" s="14">
        <f t="shared" si="2"/>
        <v>21000000233</v>
      </c>
      <c r="Y273" s="24" t="s">
        <v>63</v>
      </c>
      <c r="Z273" s="25" t="s">
        <v>64</v>
      </c>
      <c r="AA273" s="26">
        <v>0.28</v>
      </c>
      <c r="AB273" s="27">
        <f t="shared" si="3"/>
        <v>45912</v>
      </c>
      <c r="AC273" s="14"/>
      <c r="AD273" s="14"/>
      <c r="AE273" s="14"/>
      <c r="AF273" s="14"/>
      <c r="AG273" s="14"/>
      <c r="AH273" s="14"/>
      <c r="AI273" s="14"/>
      <c r="AJ273" s="14"/>
      <c r="AK273" s="14">
        <f>3500+3500</f>
        <v>7000</v>
      </c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</row>
    <row r="274">
      <c r="A274" s="13" t="s">
        <v>43</v>
      </c>
      <c r="B274" s="1" t="s">
        <v>1359</v>
      </c>
      <c r="C274" s="13" t="s">
        <v>1360</v>
      </c>
      <c r="D274" s="14"/>
      <c r="E274" s="14"/>
      <c r="F274" s="14"/>
      <c r="G274" s="14">
        <v>1.0</v>
      </c>
      <c r="H274" s="15">
        <v>1.0</v>
      </c>
      <c r="I274" s="14">
        <v>65.0</v>
      </c>
      <c r="J274" s="14">
        <v>65.0</v>
      </c>
      <c r="K274" s="13" t="s">
        <v>1361</v>
      </c>
      <c r="L274" s="16" t="s">
        <v>57</v>
      </c>
      <c r="M274" s="16" t="s">
        <v>57</v>
      </c>
      <c r="N274" s="16"/>
      <c r="O274" s="14"/>
      <c r="P274" s="17" t="s">
        <v>58</v>
      </c>
      <c r="Q274" s="18"/>
      <c r="R274" s="18">
        <v>2.1000000232E10</v>
      </c>
      <c r="S274" s="29" t="s">
        <v>1362</v>
      </c>
      <c r="T274" s="33" t="s">
        <v>1363</v>
      </c>
      <c r="U274" s="13">
        <f t="shared" si="1"/>
        <v>6500</v>
      </c>
      <c r="V274" s="22" t="s">
        <v>61</v>
      </c>
      <c r="W274" s="23" t="s">
        <v>62</v>
      </c>
      <c r="X274" s="14">
        <f t="shared" si="2"/>
        <v>21000000232</v>
      </c>
      <c r="Y274" s="24" t="s">
        <v>63</v>
      </c>
      <c r="Z274" s="25" t="s">
        <v>64</v>
      </c>
      <c r="AA274" s="40">
        <v>0.09</v>
      </c>
      <c r="AB274" s="27">
        <f t="shared" si="3"/>
        <v>45912</v>
      </c>
      <c r="AC274" s="14"/>
      <c r="AD274" s="14"/>
      <c r="AE274" s="14"/>
      <c r="AF274" s="14"/>
      <c r="AG274" s="14"/>
      <c r="AH274" s="14"/>
      <c r="AI274" s="14"/>
      <c r="AJ274" s="14"/>
      <c r="AK274" s="28">
        <f>500+4000</f>
        <v>4500</v>
      </c>
      <c r="AL274" s="14"/>
      <c r="AM274" s="14"/>
      <c r="AN274" s="14"/>
      <c r="AO274" s="28">
        <v>500.0</v>
      </c>
      <c r="AP274" s="14"/>
      <c r="AQ274" s="14"/>
      <c r="AR274" s="14"/>
      <c r="AS274" s="14"/>
      <c r="AT274" s="14"/>
      <c r="AU274" s="28">
        <v>1000.0</v>
      </c>
      <c r="AV274" s="14"/>
      <c r="AW274" s="28">
        <v>500.0</v>
      </c>
      <c r="AX274" s="14"/>
      <c r="AY274" s="14"/>
      <c r="AZ274" s="14"/>
      <c r="BA274" s="14"/>
      <c r="BB274" s="14"/>
      <c r="BC274" s="14"/>
      <c r="BD274" s="14"/>
      <c r="BE274" s="14"/>
    </row>
    <row r="275">
      <c r="A275" s="13" t="s">
        <v>45</v>
      </c>
      <c r="B275" s="1" t="s">
        <v>1364</v>
      </c>
      <c r="C275" s="13" t="s">
        <v>1365</v>
      </c>
      <c r="D275" s="14"/>
      <c r="E275" s="14"/>
      <c r="F275" s="14"/>
      <c r="G275" s="14">
        <v>1.0</v>
      </c>
      <c r="H275" s="15">
        <v>1.0</v>
      </c>
      <c r="I275" s="14">
        <v>31.74</v>
      </c>
      <c r="J275" s="14">
        <v>31.74</v>
      </c>
      <c r="K275" s="13" t="s">
        <v>1366</v>
      </c>
      <c r="L275" s="16" t="s">
        <v>57</v>
      </c>
      <c r="M275" s="16" t="s">
        <v>57</v>
      </c>
      <c r="N275" s="16"/>
      <c r="O275" s="14"/>
      <c r="P275" s="17" t="s">
        <v>58</v>
      </c>
      <c r="Q275" s="18"/>
      <c r="R275" s="19">
        <v>2.1000000583E10</v>
      </c>
      <c r="S275" s="38" t="s">
        <v>1367</v>
      </c>
      <c r="T275" s="39" t="s">
        <v>1368</v>
      </c>
      <c r="U275" s="13">
        <f t="shared" si="1"/>
        <v>4500</v>
      </c>
      <c r="V275" s="22" t="s">
        <v>61</v>
      </c>
      <c r="W275" s="23" t="s">
        <v>62</v>
      </c>
      <c r="X275" s="14">
        <f t="shared" si="2"/>
        <v>21000000583</v>
      </c>
      <c r="Y275" s="24" t="s">
        <v>63</v>
      </c>
      <c r="Z275" s="25" t="s">
        <v>64</v>
      </c>
      <c r="AA275" s="40">
        <v>0.06</v>
      </c>
      <c r="AB275" s="27">
        <f t="shared" si="3"/>
        <v>45912</v>
      </c>
      <c r="AC275" s="14"/>
      <c r="AD275" s="14"/>
      <c r="AE275" s="14"/>
      <c r="AF275" s="14"/>
      <c r="AG275" s="14"/>
      <c r="AH275" s="14"/>
      <c r="AI275" s="14"/>
      <c r="AJ275" s="14"/>
      <c r="AK275" s="28">
        <v>4000.0</v>
      </c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28">
        <v>500.0</v>
      </c>
      <c r="AX275" s="14"/>
      <c r="AY275" s="14"/>
      <c r="AZ275" s="14"/>
      <c r="BA275" s="14"/>
      <c r="BB275" s="14"/>
      <c r="BC275" s="14"/>
      <c r="BD275" s="14"/>
      <c r="BE275" s="14"/>
    </row>
    <row r="276">
      <c r="A276" s="13" t="s">
        <v>33</v>
      </c>
      <c r="B276" s="1" t="s">
        <v>1369</v>
      </c>
      <c r="C276" s="13" t="s">
        <v>1370</v>
      </c>
      <c r="D276" s="14"/>
      <c r="E276" s="14"/>
      <c r="F276" s="14"/>
      <c r="G276" s="14">
        <v>1000.0</v>
      </c>
      <c r="H276" s="15">
        <v>1000.0</v>
      </c>
      <c r="I276" s="14">
        <v>0.0</v>
      </c>
      <c r="J276" s="14">
        <v>0.0</v>
      </c>
      <c r="K276" s="13" t="s">
        <v>1371</v>
      </c>
      <c r="L276" s="16" t="s">
        <v>57</v>
      </c>
      <c r="M276" s="16" t="s">
        <v>57</v>
      </c>
      <c r="N276" s="16"/>
      <c r="O276" s="14"/>
      <c r="P276" s="17" t="s">
        <v>58</v>
      </c>
      <c r="Q276" s="18"/>
      <c r="R276" s="18">
        <v>2.1000000227E10</v>
      </c>
      <c r="S276" s="29" t="s">
        <v>1372</v>
      </c>
      <c r="T276" s="33" t="s">
        <v>1373</v>
      </c>
      <c r="U276" s="13">
        <f t="shared" si="1"/>
        <v>1500</v>
      </c>
      <c r="V276" s="22" t="s">
        <v>61</v>
      </c>
      <c r="W276" s="23" t="s">
        <v>62</v>
      </c>
      <c r="X276" s="14">
        <f t="shared" si="2"/>
        <v>21000000227</v>
      </c>
      <c r="Y276" s="24" t="s">
        <v>63</v>
      </c>
      <c r="Z276" s="25" t="s">
        <v>64</v>
      </c>
      <c r="AA276" s="91">
        <v>0.1</v>
      </c>
      <c r="AB276" s="27">
        <f t="shared" si="3"/>
        <v>45912</v>
      </c>
      <c r="AC276" s="14"/>
      <c r="AD276" s="14"/>
      <c r="AE276" s="14"/>
      <c r="AF276" s="14"/>
      <c r="AG276" s="14"/>
      <c r="AH276" s="14"/>
      <c r="AI276" s="14"/>
      <c r="AJ276" s="14"/>
      <c r="AK276" s="14">
        <v>1000.0</v>
      </c>
      <c r="AL276" s="14"/>
      <c r="AM276" s="14"/>
      <c r="AN276" s="14"/>
      <c r="AO276" s="28">
        <v>500.0</v>
      </c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</row>
    <row r="277">
      <c r="A277" s="13" t="s">
        <v>45</v>
      </c>
      <c r="B277" s="1" t="s">
        <v>1374</v>
      </c>
      <c r="C277" s="13" t="s">
        <v>1375</v>
      </c>
      <c r="D277" s="14"/>
      <c r="E277" s="14"/>
      <c r="F277" s="14"/>
      <c r="G277" s="14">
        <v>1.0</v>
      </c>
      <c r="H277" s="15">
        <v>1.0</v>
      </c>
      <c r="I277" s="14">
        <v>87.34</v>
      </c>
      <c r="J277" s="14">
        <v>87.34</v>
      </c>
      <c r="K277" s="13" t="s">
        <v>1376</v>
      </c>
      <c r="L277" s="16" t="s">
        <v>57</v>
      </c>
      <c r="M277" s="16" t="s">
        <v>79</v>
      </c>
      <c r="N277" s="16"/>
      <c r="O277" s="14"/>
      <c r="P277" s="17" t="s">
        <v>58</v>
      </c>
      <c r="Q277" s="32" t="s">
        <v>151</v>
      </c>
      <c r="R277" s="32">
        <v>2.1000000704E10</v>
      </c>
      <c r="S277" s="47" t="s">
        <v>1377</v>
      </c>
      <c r="T277" s="5" t="s">
        <v>1378</v>
      </c>
      <c r="U277" s="13">
        <f t="shared" si="1"/>
        <v>4500</v>
      </c>
      <c r="V277" s="22" t="s">
        <v>61</v>
      </c>
      <c r="W277" s="23" t="s">
        <v>62</v>
      </c>
      <c r="X277" s="14">
        <f t="shared" si="2"/>
        <v>21000000704</v>
      </c>
      <c r="Y277" s="24" t="s">
        <v>63</v>
      </c>
      <c r="Z277" s="25" t="s">
        <v>64</v>
      </c>
      <c r="AA277" s="91">
        <v>0.11</v>
      </c>
      <c r="AB277" s="27">
        <f t="shared" si="3"/>
        <v>45912</v>
      </c>
      <c r="AC277" s="14"/>
      <c r="AD277" s="14"/>
      <c r="AE277" s="14"/>
      <c r="AF277" s="14"/>
      <c r="AG277" s="14"/>
      <c r="AH277" s="14"/>
      <c r="AI277" s="14"/>
      <c r="AJ277" s="14"/>
      <c r="AK277" s="28">
        <v>4000.0</v>
      </c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28">
        <v>500.0</v>
      </c>
      <c r="AX277" s="14"/>
      <c r="AY277" s="14"/>
      <c r="AZ277" s="14"/>
      <c r="BA277" s="14"/>
      <c r="BB277" s="14"/>
      <c r="BC277" s="14"/>
      <c r="BD277" s="14"/>
      <c r="BE277" s="14"/>
    </row>
    <row r="278">
      <c r="A278" s="13" t="s">
        <v>33</v>
      </c>
      <c r="B278" s="1" t="s">
        <v>1379</v>
      </c>
      <c r="C278" s="13" t="s">
        <v>1380</v>
      </c>
      <c r="D278" s="14"/>
      <c r="E278" s="14"/>
      <c r="F278" s="14"/>
      <c r="G278" s="14">
        <v>500.0</v>
      </c>
      <c r="H278" s="15">
        <v>500.0</v>
      </c>
      <c r="I278" s="14">
        <v>0.06</v>
      </c>
      <c r="J278" s="14">
        <v>30.0</v>
      </c>
      <c r="K278" s="13" t="s">
        <v>1381</v>
      </c>
      <c r="L278" s="16" t="s">
        <v>57</v>
      </c>
      <c r="M278" s="16" t="s">
        <v>57</v>
      </c>
      <c r="N278" s="16"/>
      <c r="O278" s="14"/>
      <c r="P278" s="17" t="s">
        <v>58</v>
      </c>
      <c r="Q278" s="18"/>
      <c r="R278" s="19">
        <v>2.1000000226E10</v>
      </c>
      <c r="S278" s="38" t="s">
        <v>1382</v>
      </c>
      <c r="T278" s="39" t="s">
        <v>1383</v>
      </c>
      <c r="U278" s="13">
        <f t="shared" si="1"/>
        <v>5500</v>
      </c>
      <c r="V278" s="22" t="s">
        <v>61</v>
      </c>
      <c r="W278" s="23" t="s">
        <v>62</v>
      </c>
      <c r="X278" s="14">
        <f t="shared" si="2"/>
        <v>21000000226</v>
      </c>
      <c r="Y278" s="24" t="s">
        <v>63</v>
      </c>
      <c r="Z278" s="25" t="s">
        <v>64</v>
      </c>
      <c r="AA278" s="91">
        <v>0.05</v>
      </c>
      <c r="AB278" s="27">
        <f t="shared" si="3"/>
        <v>45912</v>
      </c>
      <c r="AC278" s="28">
        <v>1000.0</v>
      </c>
      <c r="AD278" s="14"/>
      <c r="AE278" s="14"/>
      <c r="AF278" s="14"/>
      <c r="AG278" s="14"/>
      <c r="AH278" s="14"/>
      <c r="AI278" s="14"/>
      <c r="AJ278" s="14"/>
      <c r="AK278" s="14">
        <f>500+500+1000+500</f>
        <v>2500</v>
      </c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28">
        <v>2000.0</v>
      </c>
    </row>
    <row r="279">
      <c r="A279" s="13" t="s">
        <v>45</v>
      </c>
      <c r="B279" s="1" t="s">
        <v>1384</v>
      </c>
      <c r="C279" s="13" t="s">
        <v>1385</v>
      </c>
      <c r="D279" s="14"/>
      <c r="E279" s="14"/>
      <c r="F279" s="14"/>
      <c r="G279" s="14">
        <v>1000.0</v>
      </c>
      <c r="H279" s="15">
        <v>1000.0</v>
      </c>
      <c r="I279" s="14">
        <v>0.76</v>
      </c>
      <c r="J279" s="14">
        <v>760.0</v>
      </c>
      <c r="K279" s="13" t="s">
        <v>1386</v>
      </c>
      <c r="L279" s="16" t="s">
        <v>57</v>
      </c>
      <c r="M279" s="16" t="s">
        <v>57</v>
      </c>
      <c r="N279" s="16"/>
      <c r="O279" s="14"/>
      <c r="P279" s="17" t="s">
        <v>58</v>
      </c>
      <c r="Q279" s="18"/>
      <c r="R279" s="19">
        <v>2.1000000442E10</v>
      </c>
      <c r="S279" s="38" t="s">
        <v>1387</v>
      </c>
      <c r="T279" s="39" t="s">
        <v>1388</v>
      </c>
      <c r="U279" s="13">
        <f t="shared" si="1"/>
        <v>22000</v>
      </c>
      <c r="V279" s="22" t="s">
        <v>61</v>
      </c>
      <c r="W279" s="23" t="s">
        <v>62</v>
      </c>
      <c r="X279" s="14">
        <f t="shared" si="2"/>
        <v>21000000442</v>
      </c>
      <c r="Y279" s="24" t="s">
        <v>63</v>
      </c>
      <c r="Z279" s="25" t="s">
        <v>64</v>
      </c>
      <c r="AA279" s="91">
        <v>0.08</v>
      </c>
      <c r="AB279" s="27">
        <f t="shared" si="3"/>
        <v>45912</v>
      </c>
      <c r="AC279" s="14"/>
      <c r="AD279" s="14"/>
      <c r="AE279" s="14"/>
      <c r="AF279" s="14"/>
      <c r="AG279" s="14"/>
      <c r="AH279" s="14"/>
      <c r="AI279" s="14"/>
      <c r="AJ279" s="14"/>
      <c r="AK279" s="14">
        <f>8000+13000</f>
        <v>21000</v>
      </c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>
        <v>1000.0</v>
      </c>
      <c r="AX279" s="14"/>
      <c r="AY279" s="14"/>
      <c r="AZ279" s="14"/>
      <c r="BA279" s="14"/>
      <c r="BB279" s="14"/>
      <c r="BC279" s="14"/>
      <c r="BD279" s="14"/>
      <c r="BE279" s="14"/>
    </row>
    <row r="280">
      <c r="A280" s="13" t="s">
        <v>33</v>
      </c>
      <c r="B280" s="1" t="s">
        <v>1389</v>
      </c>
      <c r="C280" s="13" t="s">
        <v>1390</v>
      </c>
      <c r="D280" s="14"/>
      <c r="E280" s="14"/>
      <c r="F280" s="14"/>
      <c r="G280" s="14">
        <v>24.0</v>
      </c>
      <c r="H280" s="15">
        <v>24.0</v>
      </c>
      <c r="I280" s="14">
        <v>8.0</v>
      </c>
      <c r="J280" s="14">
        <v>192.0</v>
      </c>
      <c r="K280" s="13" t="s">
        <v>1391</v>
      </c>
      <c r="L280" s="16" t="s">
        <v>57</v>
      </c>
      <c r="M280" s="16" t="s">
        <v>57</v>
      </c>
      <c r="N280" s="16"/>
      <c r="O280" s="14"/>
      <c r="P280" s="17" t="s">
        <v>58</v>
      </c>
      <c r="Q280" s="18"/>
      <c r="R280" s="19">
        <v>2.1000000225E10</v>
      </c>
      <c r="S280" s="54" t="s">
        <v>1392</v>
      </c>
      <c r="T280" s="39" t="s">
        <v>1393</v>
      </c>
      <c r="U280" s="13">
        <f t="shared" si="1"/>
        <v>13000</v>
      </c>
      <c r="V280" s="22" t="s">
        <v>61</v>
      </c>
      <c r="W280" s="23" t="s">
        <v>62</v>
      </c>
      <c r="X280" s="14">
        <f t="shared" si="2"/>
        <v>21000000225</v>
      </c>
      <c r="Y280" s="24" t="s">
        <v>63</v>
      </c>
      <c r="Z280" s="25" t="s">
        <v>64</v>
      </c>
      <c r="AA280" s="91">
        <v>0.06</v>
      </c>
      <c r="AB280" s="27">
        <f t="shared" si="3"/>
        <v>45912</v>
      </c>
      <c r="AC280" s="14"/>
      <c r="AD280" s="14"/>
      <c r="AE280" s="14"/>
      <c r="AF280" s="14"/>
      <c r="AG280" s="14"/>
      <c r="AH280" s="14"/>
      <c r="AI280" s="14"/>
      <c r="AJ280" s="14"/>
      <c r="AK280" s="14">
        <f>12000+500+500</f>
        <v>13000</v>
      </c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</row>
    <row r="281">
      <c r="A281" s="13" t="s">
        <v>33</v>
      </c>
      <c r="B281" s="1" t="s">
        <v>1394</v>
      </c>
      <c r="C281" s="13" t="s">
        <v>1395</v>
      </c>
      <c r="D281" s="14"/>
      <c r="E281" s="14"/>
      <c r="F281" s="14"/>
      <c r="G281" s="14">
        <v>5.0</v>
      </c>
      <c r="H281" s="15">
        <v>5.0</v>
      </c>
      <c r="I281" s="14">
        <v>47.0</v>
      </c>
      <c r="J281" s="14">
        <v>235.0</v>
      </c>
      <c r="K281" s="13" t="s">
        <v>1396</v>
      </c>
      <c r="L281" s="16" t="s">
        <v>57</v>
      </c>
      <c r="M281" s="16" t="s">
        <v>57</v>
      </c>
      <c r="N281" s="16"/>
      <c r="O281" s="14"/>
      <c r="P281" s="17" t="s">
        <v>58</v>
      </c>
      <c r="Q281" s="18"/>
      <c r="R281" s="19">
        <v>2.1000000341E10</v>
      </c>
      <c r="S281" s="38" t="s">
        <v>1397</v>
      </c>
      <c r="T281" s="39" t="s">
        <v>1398</v>
      </c>
      <c r="U281" s="13">
        <f t="shared" si="1"/>
        <v>600</v>
      </c>
      <c r="V281" s="22" t="s">
        <v>61</v>
      </c>
      <c r="W281" s="23" t="s">
        <v>62</v>
      </c>
      <c r="X281" s="14">
        <f t="shared" si="2"/>
        <v>21000000341</v>
      </c>
      <c r="Y281" s="24" t="s">
        <v>63</v>
      </c>
      <c r="Z281" s="25" t="s">
        <v>64</v>
      </c>
      <c r="AA281" s="91">
        <v>3.47</v>
      </c>
      <c r="AB281" s="27">
        <f t="shared" si="3"/>
        <v>45912</v>
      </c>
      <c r="AC281" s="14"/>
      <c r="AD281" s="14"/>
      <c r="AE281" s="14"/>
      <c r="AF281" s="14"/>
      <c r="AG281" s="14"/>
      <c r="AH281" s="14"/>
      <c r="AI281" s="14"/>
      <c r="AJ281" s="14"/>
      <c r="AK281" s="14">
        <f>500+100</f>
        <v>600</v>
      </c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</row>
    <row r="282">
      <c r="A282" s="13" t="s">
        <v>45</v>
      </c>
      <c r="B282" s="1" t="s">
        <v>1399</v>
      </c>
      <c r="C282" s="13" t="s">
        <v>1400</v>
      </c>
      <c r="D282" s="14"/>
      <c r="E282" s="14"/>
      <c r="F282" s="14"/>
      <c r="G282" s="14">
        <v>1.0</v>
      </c>
      <c r="H282" s="15">
        <v>1.0</v>
      </c>
      <c r="I282" s="14">
        <v>51.0</v>
      </c>
      <c r="J282" s="14">
        <v>51.0</v>
      </c>
      <c r="K282" s="13" t="s">
        <v>1401</v>
      </c>
      <c r="L282" s="16" t="s">
        <v>57</v>
      </c>
      <c r="M282" s="16" t="s">
        <v>57</v>
      </c>
      <c r="N282" s="16"/>
      <c r="O282" s="14"/>
      <c r="P282" s="17" t="s">
        <v>58</v>
      </c>
      <c r="Q282" s="18"/>
      <c r="R282" s="18">
        <v>2.1000000223E10</v>
      </c>
      <c r="S282" s="29" t="s">
        <v>1402</v>
      </c>
      <c r="T282" s="33" t="s">
        <v>1403</v>
      </c>
      <c r="U282" s="13">
        <f t="shared" si="1"/>
        <v>5</v>
      </c>
      <c r="V282" s="22" t="s">
        <v>1183</v>
      </c>
      <c r="W282" s="23" t="s">
        <v>62</v>
      </c>
      <c r="X282" s="14">
        <f t="shared" si="2"/>
        <v>21000000223</v>
      </c>
      <c r="Y282" s="24" t="s">
        <v>63</v>
      </c>
      <c r="Z282" s="25" t="s">
        <v>64</v>
      </c>
      <c r="AA282" s="91">
        <v>72.68</v>
      </c>
      <c r="AB282" s="27">
        <f t="shared" si="3"/>
        <v>45912</v>
      </c>
      <c r="AC282" s="14"/>
      <c r="AD282" s="14"/>
      <c r="AE282" s="14"/>
      <c r="AF282" s="14"/>
      <c r="AG282" s="14"/>
      <c r="AH282" s="14"/>
      <c r="AI282" s="14"/>
      <c r="AJ282" s="14"/>
      <c r="AK282" s="14">
        <f>3+1</f>
        <v>4</v>
      </c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>
        <v>1.0</v>
      </c>
      <c r="AX282" s="14"/>
      <c r="AY282" s="14"/>
      <c r="AZ282" s="14"/>
      <c r="BA282" s="14"/>
      <c r="BB282" s="14"/>
      <c r="BC282" s="14"/>
      <c r="BD282" s="14"/>
      <c r="BE282" s="14"/>
    </row>
    <row r="283">
      <c r="A283" s="13" t="s">
        <v>33</v>
      </c>
      <c r="B283" s="1" t="s">
        <v>1404</v>
      </c>
      <c r="C283" s="13" t="s">
        <v>1405</v>
      </c>
      <c r="D283" s="14"/>
      <c r="E283" s="14"/>
      <c r="F283" s="14"/>
      <c r="G283" s="14">
        <v>20.0</v>
      </c>
      <c r="H283" s="15">
        <v>20.0</v>
      </c>
      <c r="I283" s="14">
        <v>13.27</v>
      </c>
      <c r="J283" s="14">
        <v>265.4</v>
      </c>
      <c r="K283" s="13" t="s">
        <v>1406</v>
      </c>
      <c r="L283" s="16" t="s">
        <v>57</v>
      </c>
      <c r="M283" s="16" t="s">
        <v>57</v>
      </c>
      <c r="N283" s="16"/>
      <c r="O283" s="14"/>
      <c r="P283" s="17" t="s">
        <v>58</v>
      </c>
      <c r="Q283" s="92"/>
      <c r="R283" s="92">
        <v>2.1000000222E10</v>
      </c>
      <c r="S283" s="29" t="s">
        <v>1407</v>
      </c>
      <c r="T283" s="33" t="s">
        <v>1408</v>
      </c>
      <c r="U283" s="13">
        <f t="shared" si="1"/>
        <v>675</v>
      </c>
      <c r="V283" s="22" t="s">
        <v>61</v>
      </c>
      <c r="W283" s="23" t="s">
        <v>62</v>
      </c>
      <c r="X283" s="14">
        <f t="shared" si="2"/>
        <v>21000000222</v>
      </c>
      <c r="Y283" s="24" t="s">
        <v>63</v>
      </c>
      <c r="Z283" s="25" t="s">
        <v>64</v>
      </c>
      <c r="AA283" s="26">
        <v>8.76</v>
      </c>
      <c r="AB283" s="27">
        <f t="shared" si="3"/>
        <v>45912</v>
      </c>
      <c r="AC283" s="14"/>
      <c r="AD283" s="14"/>
      <c r="AE283" s="14"/>
      <c r="AF283" s="14"/>
      <c r="AG283" s="14"/>
      <c r="AH283" s="14"/>
      <c r="AI283" s="14"/>
      <c r="AJ283" s="14"/>
      <c r="AK283" s="28">
        <v>675.0</v>
      </c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</row>
    <row r="284">
      <c r="A284" s="13" t="s">
        <v>33</v>
      </c>
      <c r="B284" s="1" t="s">
        <v>1409</v>
      </c>
      <c r="C284" s="13" t="s">
        <v>1410</v>
      </c>
      <c r="D284" s="14"/>
      <c r="E284" s="14"/>
      <c r="F284" s="14"/>
      <c r="G284" s="14">
        <v>3000.0</v>
      </c>
      <c r="H284" s="15">
        <v>3000.0</v>
      </c>
      <c r="I284" s="14">
        <v>0.04</v>
      </c>
      <c r="J284" s="14">
        <v>120.0</v>
      </c>
      <c r="K284" s="13" t="s">
        <v>1411</v>
      </c>
      <c r="L284" s="16" t="s">
        <v>57</v>
      </c>
      <c r="M284" s="16" t="s">
        <v>57</v>
      </c>
      <c r="N284" s="16"/>
      <c r="O284" s="14"/>
      <c r="P284" s="17" t="s">
        <v>58</v>
      </c>
      <c r="Q284" s="18"/>
      <c r="R284" s="18">
        <v>2.1000000342E10</v>
      </c>
      <c r="S284" s="29" t="s">
        <v>1412</v>
      </c>
      <c r="T284" s="33" t="s">
        <v>1413</v>
      </c>
      <c r="U284" s="13">
        <f t="shared" si="1"/>
        <v>16000</v>
      </c>
      <c r="V284" s="22" t="s">
        <v>61</v>
      </c>
      <c r="W284" s="23" t="s">
        <v>62</v>
      </c>
      <c r="X284" s="14">
        <f t="shared" si="2"/>
        <v>21000000342</v>
      </c>
      <c r="Y284" s="24" t="s">
        <v>63</v>
      </c>
      <c r="Z284" s="25" t="s">
        <v>64</v>
      </c>
      <c r="AA284" s="91">
        <v>0.05</v>
      </c>
      <c r="AB284" s="27">
        <f t="shared" si="3"/>
        <v>45912</v>
      </c>
      <c r="AC284" s="14"/>
      <c r="AD284" s="14"/>
      <c r="AE284" s="14"/>
      <c r="AF284" s="14"/>
      <c r="AG284" s="14"/>
      <c r="AH284" s="14"/>
      <c r="AI284" s="14"/>
      <c r="AJ284" s="14"/>
      <c r="AK284" s="14">
        <f>3000+3000</f>
        <v>6000</v>
      </c>
      <c r="AL284" s="14"/>
      <c r="AM284" s="14"/>
      <c r="AN284" s="14"/>
      <c r="AO284" s="28">
        <f>1000+1000+3000</f>
        <v>5000</v>
      </c>
      <c r="AP284" s="14"/>
      <c r="AQ284" s="14"/>
      <c r="AR284" s="14"/>
      <c r="AS284" s="14"/>
      <c r="AT284" s="14"/>
      <c r="AU284" s="14"/>
      <c r="AV284" s="14"/>
      <c r="AW284" s="28">
        <v>1000.0</v>
      </c>
      <c r="AX284" s="14"/>
      <c r="AY284" s="14"/>
      <c r="AZ284" s="14"/>
      <c r="BA284" s="14"/>
      <c r="BB284" s="14"/>
      <c r="BC284" s="14"/>
      <c r="BD284" s="14"/>
      <c r="BE284" s="28">
        <v>4000.0</v>
      </c>
    </row>
    <row r="285">
      <c r="A285" s="13" t="s">
        <v>45</v>
      </c>
      <c r="B285" s="1" t="s">
        <v>1414</v>
      </c>
      <c r="C285" s="13" t="s">
        <v>1415</v>
      </c>
      <c r="D285" s="14"/>
      <c r="E285" s="14"/>
      <c r="F285" s="14"/>
      <c r="G285" s="14">
        <v>1.0</v>
      </c>
      <c r="H285" s="15">
        <v>1.0</v>
      </c>
      <c r="I285" s="14">
        <v>41.01</v>
      </c>
      <c r="J285" s="14">
        <v>41.01</v>
      </c>
      <c r="K285" s="13" t="s">
        <v>1416</v>
      </c>
      <c r="L285" s="16" t="s">
        <v>57</v>
      </c>
      <c r="M285" s="16" t="s">
        <v>57</v>
      </c>
      <c r="N285" s="16"/>
      <c r="O285" s="14"/>
      <c r="P285" s="17" t="s">
        <v>186</v>
      </c>
      <c r="Q285" s="18"/>
      <c r="R285" s="18">
        <v>2.1000000585E10</v>
      </c>
      <c r="S285" s="29" t="s">
        <v>1417</v>
      </c>
      <c r="T285" s="33" t="s">
        <v>1418</v>
      </c>
      <c r="U285" s="13">
        <f t="shared" si="1"/>
        <v>2</v>
      </c>
      <c r="V285" s="22" t="s">
        <v>75</v>
      </c>
      <c r="W285" s="23" t="s">
        <v>62</v>
      </c>
      <c r="X285" s="14">
        <f t="shared" si="2"/>
        <v>21000000585</v>
      </c>
      <c r="Y285" s="24" t="s">
        <v>63</v>
      </c>
      <c r="Z285" s="25" t="s">
        <v>64</v>
      </c>
      <c r="AA285" s="91">
        <v>71.12</v>
      </c>
      <c r="AB285" s="27">
        <f t="shared" si="3"/>
        <v>45912</v>
      </c>
      <c r="AC285" s="14"/>
      <c r="AD285" s="14"/>
      <c r="AE285" s="14"/>
      <c r="AF285" s="14"/>
      <c r="AG285" s="14"/>
      <c r="AH285" s="14"/>
      <c r="AI285" s="14"/>
      <c r="AJ285" s="14"/>
      <c r="AK285" s="28">
        <v>1.0</v>
      </c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>
        <v>1.0</v>
      </c>
      <c r="AX285" s="14"/>
      <c r="AY285" s="14"/>
      <c r="AZ285" s="14"/>
      <c r="BA285" s="14"/>
      <c r="BB285" s="14"/>
      <c r="BC285" s="14"/>
      <c r="BD285" s="14"/>
      <c r="BE285" s="14"/>
    </row>
    <row r="286">
      <c r="A286" s="13" t="s">
        <v>45</v>
      </c>
      <c r="B286" s="1" t="s">
        <v>1419</v>
      </c>
      <c r="C286" s="13" t="s">
        <v>1420</v>
      </c>
      <c r="D286" s="14"/>
      <c r="E286" s="14"/>
      <c r="F286" s="14"/>
      <c r="G286" s="14">
        <v>500.0</v>
      </c>
      <c r="H286" s="15">
        <v>500.0</v>
      </c>
      <c r="I286" s="14">
        <v>2.99</v>
      </c>
      <c r="J286" s="14">
        <v>1495.0</v>
      </c>
      <c r="K286" s="13" t="s">
        <v>1421</v>
      </c>
      <c r="L286" s="16" t="s">
        <v>57</v>
      </c>
      <c r="M286" s="16" t="s">
        <v>57</v>
      </c>
      <c r="N286" s="16"/>
      <c r="O286" s="14"/>
      <c r="P286" s="17" t="s">
        <v>58</v>
      </c>
      <c r="Q286" s="18"/>
      <c r="R286" s="19">
        <v>2.1000000212E10</v>
      </c>
      <c r="S286" s="38" t="s">
        <v>1422</v>
      </c>
      <c r="T286" s="39" t="s">
        <v>1423</v>
      </c>
      <c r="U286" s="13">
        <f t="shared" si="1"/>
        <v>1300</v>
      </c>
      <c r="V286" s="22" t="s">
        <v>61</v>
      </c>
      <c r="W286" s="23" t="s">
        <v>62</v>
      </c>
      <c r="X286" s="14">
        <f t="shared" si="2"/>
        <v>21000000212</v>
      </c>
      <c r="Y286" s="24" t="s">
        <v>63</v>
      </c>
      <c r="Z286" s="25" t="s">
        <v>64</v>
      </c>
      <c r="AA286" s="26">
        <v>3.65</v>
      </c>
      <c r="AB286" s="27">
        <f t="shared" si="3"/>
        <v>45912</v>
      </c>
      <c r="AC286" s="14"/>
      <c r="AD286" s="14"/>
      <c r="AE286" s="14"/>
      <c r="AF286" s="14"/>
      <c r="AG286" s="14"/>
      <c r="AH286" s="14"/>
      <c r="AI286" s="14"/>
      <c r="AJ286" s="14"/>
      <c r="AK286" s="28">
        <v>500.0</v>
      </c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>
        <v>500.0</v>
      </c>
      <c r="AX286" s="14"/>
      <c r="AY286" s="14"/>
      <c r="AZ286" s="14"/>
      <c r="BA286" s="14"/>
      <c r="BB286" s="14"/>
      <c r="BC286" s="14"/>
      <c r="BD286" s="14"/>
      <c r="BE286" s="28">
        <v>300.0</v>
      </c>
    </row>
    <row r="287">
      <c r="A287" s="13" t="s">
        <v>45</v>
      </c>
      <c r="B287" s="1" t="s">
        <v>1424</v>
      </c>
      <c r="C287" s="13" t="s">
        <v>1425</v>
      </c>
      <c r="D287" s="14"/>
      <c r="E287" s="14"/>
      <c r="F287" s="14"/>
      <c r="G287" s="14">
        <v>500.0</v>
      </c>
      <c r="H287" s="15">
        <v>500.0</v>
      </c>
      <c r="I287" s="14">
        <v>0.03</v>
      </c>
      <c r="J287" s="14">
        <v>15.0</v>
      </c>
      <c r="K287" s="13" t="s">
        <v>1426</v>
      </c>
      <c r="L287" s="16" t="s">
        <v>57</v>
      </c>
      <c r="M287" s="16" t="s">
        <v>57</v>
      </c>
      <c r="N287" s="16"/>
      <c r="O287" s="14"/>
      <c r="P287" s="17" t="s">
        <v>58</v>
      </c>
      <c r="Q287" s="18"/>
      <c r="R287" s="19">
        <v>2.1000000216E10</v>
      </c>
      <c r="S287" s="38" t="s">
        <v>1427</v>
      </c>
      <c r="T287" s="39" t="s">
        <v>1428</v>
      </c>
      <c r="U287" s="13">
        <f t="shared" si="1"/>
        <v>1500</v>
      </c>
      <c r="V287" s="22" t="s">
        <v>61</v>
      </c>
      <c r="W287" s="23" t="s">
        <v>62</v>
      </c>
      <c r="X287" s="14">
        <f t="shared" si="2"/>
        <v>21000000216</v>
      </c>
      <c r="Y287" s="24" t="s">
        <v>63</v>
      </c>
      <c r="Z287" s="25" t="s">
        <v>64</v>
      </c>
      <c r="AA287" s="91">
        <v>0.06</v>
      </c>
      <c r="AB287" s="27">
        <f t="shared" si="3"/>
        <v>45912</v>
      </c>
      <c r="AC287" s="14"/>
      <c r="AD287" s="14"/>
      <c r="AE287" s="14"/>
      <c r="AF287" s="14"/>
      <c r="AG287" s="14"/>
      <c r="AH287" s="14"/>
      <c r="AI287" s="14"/>
      <c r="AJ287" s="14"/>
      <c r="AK287" s="14">
        <v>1000.0</v>
      </c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>
        <v>500.0</v>
      </c>
      <c r="AX287" s="14"/>
      <c r="AY287" s="14"/>
      <c r="AZ287" s="14"/>
      <c r="BA287" s="14"/>
      <c r="BB287" s="14"/>
      <c r="BC287" s="14"/>
      <c r="BD287" s="14"/>
      <c r="BE287" s="14"/>
    </row>
    <row r="288">
      <c r="A288" s="13" t="s">
        <v>46</v>
      </c>
      <c r="B288" s="1" t="s">
        <v>1429</v>
      </c>
      <c r="C288" s="13" t="s">
        <v>1430</v>
      </c>
      <c r="D288" s="14"/>
      <c r="E288" s="14"/>
      <c r="F288" s="14"/>
      <c r="G288" s="14">
        <v>2.0</v>
      </c>
      <c r="H288" s="15">
        <v>2.0</v>
      </c>
      <c r="I288" s="14">
        <v>490.13</v>
      </c>
      <c r="J288" s="14">
        <v>980.26</v>
      </c>
      <c r="K288" s="13"/>
      <c r="L288" s="16" t="s">
        <v>57</v>
      </c>
      <c r="M288" s="16" t="s">
        <v>57</v>
      </c>
      <c r="N288" s="16"/>
      <c r="O288" s="14"/>
      <c r="P288" s="17" t="s">
        <v>58</v>
      </c>
      <c r="Q288" s="18"/>
      <c r="R288" s="18">
        <v>2.1000000676E10</v>
      </c>
      <c r="S288" s="29" t="s">
        <v>1431</v>
      </c>
      <c r="T288" s="33" t="s">
        <v>1432</v>
      </c>
      <c r="U288" s="13">
        <f t="shared" si="1"/>
        <v>7</v>
      </c>
      <c r="V288" s="87" t="s">
        <v>122</v>
      </c>
      <c r="W288" s="23" t="s">
        <v>62</v>
      </c>
      <c r="X288" s="14">
        <f t="shared" si="2"/>
        <v>21000000676</v>
      </c>
      <c r="Y288" s="24" t="s">
        <v>63</v>
      </c>
      <c r="Z288" s="25" t="s">
        <v>64</v>
      </c>
      <c r="AA288" s="26">
        <v>279.33</v>
      </c>
      <c r="AB288" s="27">
        <f t="shared" si="3"/>
        <v>45912</v>
      </c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28">
        <v>5.0</v>
      </c>
      <c r="AQ288" s="14"/>
      <c r="AR288" s="14"/>
      <c r="AS288" s="14"/>
      <c r="AT288" s="14"/>
      <c r="AU288" s="14"/>
      <c r="AV288" s="14"/>
      <c r="AW288" s="14"/>
      <c r="AX288" s="14">
        <v>2.0</v>
      </c>
      <c r="AY288" s="14"/>
      <c r="AZ288" s="14"/>
      <c r="BA288" s="14"/>
      <c r="BB288" s="14"/>
      <c r="BC288" s="14"/>
      <c r="BD288" s="14"/>
      <c r="BE288" s="14"/>
    </row>
    <row r="289">
      <c r="A289" s="13" t="s">
        <v>45</v>
      </c>
      <c r="B289" s="31" t="s">
        <v>1433</v>
      </c>
      <c r="C289" s="13" t="s">
        <v>1434</v>
      </c>
      <c r="D289" s="14"/>
      <c r="E289" s="14"/>
      <c r="F289" s="14"/>
      <c r="G289" s="14">
        <v>1.0</v>
      </c>
      <c r="H289" s="15">
        <v>1.0</v>
      </c>
      <c r="I289" s="14">
        <v>191.11</v>
      </c>
      <c r="J289" s="14">
        <v>191.11</v>
      </c>
      <c r="K289" s="13" t="s">
        <v>1435</v>
      </c>
      <c r="L289" s="16" t="s">
        <v>57</v>
      </c>
      <c r="M289" s="16" t="s">
        <v>79</v>
      </c>
      <c r="N289" s="16"/>
      <c r="O289" s="14"/>
      <c r="P289" s="17" t="s">
        <v>332</v>
      </c>
      <c r="Q289" s="13"/>
      <c r="R289" s="34"/>
      <c r="S289" s="35" t="s">
        <v>1436</v>
      </c>
      <c r="T289" s="70" t="s">
        <v>1437</v>
      </c>
      <c r="U289" s="13">
        <f t="shared" si="1"/>
        <v>500</v>
      </c>
      <c r="V289" s="22" t="s">
        <v>61</v>
      </c>
      <c r="W289" s="65"/>
      <c r="X289" s="14" t="str">
        <f t="shared" si="2"/>
        <v/>
      </c>
      <c r="Y289" s="24" t="s">
        <v>63</v>
      </c>
      <c r="Z289" s="25" t="s">
        <v>64</v>
      </c>
      <c r="AA289" s="66"/>
      <c r="AB289" s="27">
        <f t="shared" si="3"/>
        <v>45912</v>
      </c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28">
        <v>500.0</v>
      </c>
      <c r="AX289" s="14"/>
      <c r="AY289" s="14"/>
      <c r="AZ289" s="14"/>
      <c r="BA289" s="14"/>
      <c r="BB289" s="14"/>
      <c r="BC289" s="14"/>
      <c r="BD289" s="14"/>
      <c r="BE289" s="14"/>
    </row>
    <row r="290">
      <c r="A290" s="13" t="s">
        <v>45</v>
      </c>
      <c r="B290" s="1" t="s">
        <v>1438</v>
      </c>
      <c r="C290" s="13" t="s">
        <v>1439</v>
      </c>
      <c r="D290" s="14"/>
      <c r="E290" s="14"/>
      <c r="F290" s="14"/>
      <c r="G290" s="14">
        <v>2.0</v>
      </c>
      <c r="H290" s="15">
        <v>2.0</v>
      </c>
      <c r="I290" s="14">
        <v>93.66</v>
      </c>
      <c r="J290" s="14">
        <v>187.32</v>
      </c>
      <c r="K290" s="13" t="s">
        <v>1440</v>
      </c>
      <c r="L290" s="16" t="s">
        <v>57</v>
      </c>
      <c r="M290" s="16" t="s">
        <v>57</v>
      </c>
      <c r="N290" s="16"/>
      <c r="O290" s="14"/>
      <c r="P290" s="17" t="s">
        <v>58</v>
      </c>
      <c r="Q290" s="18"/>
      <c r="R290" s="19">
        <v>2.1000000217E10</v>
      </c>
      <c r="S290" s="38" t="s">
        <v>1441</v>
      </c>
      <c r="T290" s="39" t="s">
        <v>1442</v>
      </c>
      <c r="U290" s="13">
        <f t="shared" si="1"/>
        <v>2500</v>
      </c>
      <c r="V290" s="22" t="s">
        <v>61</v>
      </c>
      <c r="W290" s="23" t="s">
        <v>62</v>
      </c>
      <c r="X290" s="14">
        <f t="shared" si="2"/>
        <v>21000000217</v>
      </c>
      <c r="Y290" s="24" t="s">
        <v>63</v>
      </c>
      <c r="Z290" s="25" t="s">
        <v>64</v>
      </c>
      <c r="AA290" s="91">
        <v>0.07</v>
      </c>
      <c r="AB290" s="27">
        <f t="shared" si="3"/>
        <v>45912</v>
      </c>
      <c r="AC290" s="14"/>
      <c r="AD290" s="14"/>
      <c r="AE290" s="14"/>
      <c r="AF290" s="14"/>
      <c r="AG290" s="14"/>
      <c r="AH290" s="14"/>
      <c r="AI290" s="14"/>
      <c r="AJ290" s="14"/>
      <c r="AK290" s="28">
        <v>1500.0</v>
      </c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28">
        <v>1000.0</v>
      </c>
      <c r="AX290" s="14"/>
      <c r="AY290" s="14"/>
      <c r="AZ290" s="14"/>
      <c r="BA290" s="14"/>
      <c r="BB290" s="14"/>
      <c r="BC290" s="14"/>
      <c r="BD290" s="14"/>
      <c r="BE290" s="14"/>
    </row>
    <row r="291">
      <c r="A291" s="13" t="s">
        <v>29</v>
      </c>
      <c r="B291" s="1" t="s">
        <v>1443</v>
      </c>
      <c r="C291" s="13" t="s">
        <v>1444</v>
      </c>
      <c r="D291" s="14"/>
      <c r="E291" s="14"/>
      <c r="F291" s="14"/>
      <c r="G291" s="14">
        <v>2.0</v>
      </c>
      <c r="H291" s="15">
        <v>2.0</v>
      </c>
      <c r="I291" s="14">
        <v>17.9</v>
      </c>
      <c r="J291" s="14">
        <v>35.8</v>
      </c>
      <c r="K291" s="32" t="s">
        <v>1445</v>
      </c>
      <c r="L291" s="16" t="s">
        <v>57</v>
      </c>
      <c r="M291" s="16" t="s">
        <v>79</v>
      </c>
      <c r="N291" s="16"/>
      <c r="O291" s="14"/>
      <c r="P291" s="17" t="s">
        <v>58</v>
      </c>
      <c r="Q291" s="32"/>
      <c r="R291" s="32">
        <v>2.1000000211E10</v>
      </c>
      <c r="S291" s="47" t="s">
        <v>1446</v>
      </c>
      <c r="T291" s="5" t="s">
        <v>1447</v>
      </c>
      <c r="U291" s="13">
        <f t="shared" si="1"/>
        <v>5500</v>
      </c>
      <c r="V291" s="22" t="s">
        <v>61</v>
      </c>
      <c r="W291" s="23" t="s">
        <v>62</v>
      </c>
      <c r="X291" s="14">
        <f t="shared" si="2"/>
        <v>21000000211</v>
      </c>
      <c r="Y291" s="24" t="s">
        <v>63</v>
      </c>
      <c r="Z291" s="25" t="s">
        <v>64</v>
      </c>
      <c r="AA291" s="91">
        <v>0.05</v>
      </c>
      <c r="AB291" s="27">
        <f t="shared" si="3"/>
        <v>45912</v>
      </c>
      <c r="AC291" s="14"/>
      <c r="AD291" s="14"/>
      <c r="AE291" s="14"/>
      <c r="AF291" s="14"/>
      <c r="AG291" s="28">
        <v>1000.0</v>
      </c>
      <c r="AH291" s="14"/>
      <c r="AI291" s="14"/>
      <c r="AJ291" s="14"/>
      <c r="AK291" s="28">
        <v>1000.0</v>
      </c>
      <c r="AL291" s="14"/>
      <c r="AM291" s="14"/>
      <c r="AN291" s="14"/>
      <c r="AO291" s="14"/>
      <c r="AP291" s="14"/>
      <c r="AQ291" s="14"/>
      <c r="AR291" s="14"/>
      <c r="AS291" s="14"/>
      <c r="AT291" s="28">
        <v>500.0</v>
      </c>
      <c r="AU291" s="14"/>
      <c r="AV291" s="14"/>
      <c r="AW291" s="14"/>
      <c r="AX291" s="14"/>
      <c r="AY291" s="28">
        <v>3000.0</v>
      </c>
      <c r="AZ291" s="14"/>
      <c r="BA291" s="14"/>
      <c r="BB291" s="14"/>
      <c r="BC291" s="14"/>
      <c r="BD291" s="14"/>
      <c r="BE291" s="14"/>
    </row>
    <row r="292">
      <c r="A292" s="13" t="s">
        <v>45</v>
      </c>
      <c r="B292" s="1" t="s">
        <v>1448</v>
      </c>
      <c r="C292" s="13" t="s">
        <v>1449</v>
      </c>
      <c r="D292" s="14"/>
      <c r="E292" s="14"/>
      <c r="F292" s="14"/>
      <c r="G292" s="14">
        <v>1.0</v>
      </c>
      <c r="H292" s="15">
        <v>1.0</v>
      </c>
      <c r="I292" s="14">
        <v>93.96</v>
      </c>
      <c r="J292" s="14">
        <v>93.96</v>
      </c>
      <c r="K292" s="13" t="s">
        <v>1450</v>
      </c>
      <c r="L292" s="16" t="s">
        <v>57</v>
      </c>
      <c r="M292" s="16" t="s">
        <v>79</v>
      </c>
      <c r="N292" s="16"/>
      <c r="O292" s="14"/>
      <c r="P292" s="17" t="s">
        <v>58</v>
      </c>
      <c r="Q292" s="32"/>
      <c r="R292" s="32">
        <v>2.1000000218E10</v>
      </c>
      <c r="S292" s="47" t="s">
        <v>1451</v>
      </c>
      <c r="T292" s="5" t="s">
        <v>1452</v>
      </c>
      <c r="U292" s="13">
        <f t="shared" si="1"/>
        <v>500</v>
      </c>
      <c r="V292" s="22" t="s">
        <v>61</v>
      </c>
      <c r="W292" s="65"/>
      <c r="X292" s="14">
        <f t="shared" si="2"/>
        <v>21000000218</v>
      </c>
      <c r="Y292" s="24" t="s">
        <v>63</v>
      </c>
      <c r="Z292" s="25" t="s">
        <v>64</v>
      </c>
      <c r="AA292" s="66"/>
      <c r="AB292" s="27">
        <f t="shared" si="3"/>
        <v>45912</v>
      </c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28">
        <v>500.0</v>
      </c>
      <c r="AX292" s="14"/>
      <c r="AY292" s="14"/>
      <c r="AZ292" s="14"/>
      <c r="BA292" s="14"/>
      <c r="BB292" s="14"/>
      <c r="BC292" s="14"/>
      <c r="BD292" s="14"/>
      <c r="BE292" s="14"/>
    </row>
    <row r="293">
      <c r="A293" s="13" t="s">
        <v>45</v>
      </c>
      <c r="B293" s="1" t="s">
        <v>1453</v>
      </c>
      <c r="C293" s="13" t="s">
        <v>1454</v>
      </c>
      <c r="D293" s="14"/>
      <c r="E293" s="14"/>
      <c r="F293" s="14"/>
      <c r="G293" s="14">
        <v>1.0</v>
      </c>
      <c r="H293" s="15">
        <v>1.0</v>
      </c>
      <c r="I293" s="14">
        <v>710.0</v>
      </c>
      <c r="J293" s="14">
        <v>710.0</v>
      </c>
      <c r="K293" s="13" t="s">
        <v>1455</v>
      </c>
      <c r="L293" s="16" t="s">
        <v>57</v>
      </c>
      <c r="M293" s="16" t="s">
        <v>57</v>
      </c>
      <c r="N293" s="16"/>
      <c r="O293" s="14"/>
      <c r="P293" s="17" t="s">
        <v>58</v>
      </c>
      <c r="Q293" s="18"/>
      <c r="R293" s="19">
        <v>2.1000000219E10</v>
      </c>
      <c r="S293" s="38" t="s">
        <v>1456</v>
      </c>
      <c r="T293" s="39" t="s">
        <v>1457</v>
      </c>
      <c r="U293" s="13">
        <f t="shared" si="1"/>
        <v>5</v>
      </c>
      <c r="V293" s="22" t="s">
        <v>75</v>
      </c>
      <c r="W293" s="23" t="s">
        <v>62</v>
      </c>
      <c r="X293" s="14">
        <f t="shared" si="2"/>
        <v>21000000219</v>
      </c>
      <c r="Y293" s="24" t="s">
        <v>63</v>
      </c>
      <c r="Z293" s="25" t="s">
        <v>64</v>
      </c>
      <c r="AA293" s="26">
        <v>643.91</v>
      </c>
      <c r="AB293" s="27">
        <f t="shared" si="3"/>
        <v>45912</v>
      </c>
      <c r="AC293" s="14"/>
      <c r="AD293" s="14"/>
      <c r="AE293" s="14"/>
      <c r="AF293" s="14"/>
      <c r="AG293" s="14"/>
      <c r="AH293" s="28">
        <v>2.0</v>
      </c>
      <c r="AI293" s="14"/>
      <c r="AJ293" s="14"/>
      <c r="AK293" s="28">
        <v>1.0</v>
      </c>
      <c r="AL293" s="14"/>
      <c r="AM293" s="14"/>
      <c r="AN293" s="14"/>
      <c r="AO293" s="28">
        <v>1.0</v>
      </c>
      <c r="AP293" s="14"/>
      <c r="AQ293" s="14"/>
      <c r="AR293" s="14"/>
      <c r="AS293" s="14"/>
      <c r="AT293" s="14"/>
      <c r="AU293" s="14"/>
      <c r="AV293" s="14"/>
      <c r="AW293" s="14">
        <v>1.0</v>
      </c>
      <c r="AX293" s="14"/>
      <c r="AY293" s="14"/>
      <c r="AZ293" s="14"/>
      <c r="BA293" s="14"/>
      <c r="BB293" s="14"/>
      <c r="BC293" s="14"/>
      <c r="BD293" s="14"/>
      <c r="BE293" s="14"/>
    </row>
    <row r="294">
      <c r="A294" s="13" t="s">
        <v>46</v>
      </c>
      <c r="B294" s="1" t="s">
        <v>1458</v>
      </c>
      <c r="C294" s="13" t="s">
        <v>1459</v>
      </c>
      <c r="D294" s="14"/>
      <c r="E294" s="14"/>
      <c r="F294" s="14"/>
      <c r="G294" s="14">
        <v>25.0</v>
      </c>
      <c r="H294" s="15">
        <v>25.0</v>
      </c>
      <c r="I294" s="14">
        <v>10.0</v>
      </c>
      <c r="J294" s="14">
        <v>250.0</v>
      </c>
      <c r="K294" s="13" t="s">
        <v>1460</v>
      </c>
      <c r="L294" s="16" t="s">
        <v>57</v>
      </c>
      <c r="M294" s="16" t="s">
        <v>79</v>
      </c>
      <c r="N294" s="16"/>
      <c r="O294" s="14"/>
      <c r="P294" s="17" t="s">
        <v>58</v>
      </c>
      <c r="Q294" s="17" t="s">
        <v>151</v>
      </c>
      <c r="R294" s="18">
        <v>2.1000000152E10</v>
      </c>
      <c r="S294" s="47" t="s">
        <v>1461</v>
      </c>
      <c r="T294" s="5" t="s">
        <v>1462</v>
      </c>
      <c r="U294" s="13">
        <f t="shared" si="1"/>
        <v>25</v>
      </c>
      <c r="V294" s="37" t="s">
        <v>1463</v>
      </c>
      <c r="W294" s="23" t="s">
        <v>62</v>
      </c>
      <c r="X294" s="14">
        <f t="shared" si="2"/>
        <v>21000000152</v>
      </c>
      <c r="Y294" s="24" t="s">
        <v>63</v>
      </c>
      <c r="Z294" s="25" t="s">
        <v>64</v>
      </c>
      <c r="AA294" s="91">
        <v>2.25</v>
      </c>
      <c r="AB294" s="27">
        <f t="shared" si="3"/>
        <v>45912</v>
      </c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>
        <v>25.0</v>
      </c>
      <c r="AY294" s="14"/>
      <c r="AZ294" s="14"/>
      <c r="BA294" s="14"/>
      <c r="BB294" s="14"/>
      <c r="BC294" s="14"/>
      <c r="BD294" s="14"/>
      <c r="BE294" s="14"/>
    </row>
    <row r="295">
      <c r="A295" s="13" t="s">
        <v>33</v>
      </c>
      <c r="B295" s="1" t="s">
        <v>1464</v>
      </c>
      <c r="C295" s="13" t="s">
        <v>1465</v>
      </c>
      <c r="D295" s="14"/>
      <c r="E295" s="14"/>
      <c r="F295" s="14"/>
      <c r="G295" s="14">
        <v>12.0</v>
      </c>
      <c r="H295" s="15">
        <v>12.0</v>
      </c>
      <c r="I295" s="14">
        <v>100.0</v>
      </c>
      <c r="J295" s="14">
        <v>1200.0</v>
      </c>
      <c r="K295" s="13" t="s">
        <v>1466</v>
      </c>
      <c r="L295" s="16" t="s">
        <v>57</v>
      </c>
      <c r="M295" s="16" t="s">
        <v>57</v>
      </c>
      <c r="N295" s="16"/>
      <c r="O295" s="14"/>
      <c r="P295" s="17" t="s">
        <v>332</v>
      </c>
      <c r="Q295" s="18"/>
      <c r="R295" s="19">
        <v>2.1000000351E10</v>
      </c>
      <c r="S295" s="20" t="s">
        <v>1467</v>
      </c>
      <c r="T295" s="39" t="s">
        <v>1468</v>
      </c>
      <c r="U295" s="13">
        <f t="shared" si="1"/>
        <v>300</v>
      </c>
      <c r="V295" s="22" t="s">
        <v>61</v>
      </c>
      <c r="W295" s="23" t="s">
        <v>62</v>
      </c>
      <c r="X295" s="14">
        <f t="shared" si="2"/>
        <v>21000000351</v>
      </c>
      <c r="Y295" s="24" t="s">
        <v>63</v>
      </c>
      <c r="Z295" s="25" t="s">
        <v>64</v>
      </c>
      <c r="AA295" s="91">
        <v>1.04</v>
      </c>
      <c r="AB295" s="27">
        <f t="shared" si="3"/>
        <v>45912</v>
      </c>
      <c r="AC295" s="14"/>
      <c r="AD295" s="14"/>
      <c r="AE295" s="14"/>
      <c r="AF295" s="14"/>
      <c r="AG295" s="14"/>
      <c r="AH295" s="14"/>
      <c r="AI295" s="14"/>
      <c r="AJ295" s="14"/>
      <c r="AK295" s="28">
        <v>100.0</v>
      </c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28">
        <v>200.0</v>
      </c>
      <c r="AZ295" s="14"/>
      <c r="BA295" s="14"/>
      <c r="BB295" s="14"/>
      <c r="BC295" s="14"/>
      <c r="BD295" s="14"/>
      <c r="BE295" s="14"/>
    </row>
    <row r="296">
      <c r="A296" s="13" t="s">
        <v>33</v>
      </c>
      <c r="B296" s="1" t="s">
        <v>1469</v>
      </c>
      <c r="C296" s="13" t="s">
        <v>1470</v>
      </c>
      <c r="D296" s="14"/>
      <c r="E296" s="14"/>
      <c r="F296" s="14"/>
      <c r="G296" s="14">
        <v>8.0</v>
      </c>
      <c r="H296" s="15">
        <v>8.0</v>
      </c>
      <c r="I296" s="14">
        <v>242.0</v>
      </c>
      <c r="J296" s="14">
        <v>1936.0</v>
      </c>
      <c r="K296" s="13" t="s">
        <v>1471</v>
      </c>
      <c r="L296" s="16" t="s">
        <v>57</v>
      </c>
      <c r="M296" s="16" t="s">
        <v>57</v>
      </c>
      <c r="N296" s="16"/>
      <c r="O296" s="14"/>
      <c r="P296" s="17" t="s">
        <v>58</v>
      </c>
      <c r="Q296" s="18"/>
      <c r="R296" s="19">
        <v>2.100000022E10</v>
      </c>
      <c r="S296" s="38" t="s">
        <v>1472</v>
      </c>
      <c r="T296" s="39" t="s">
        <v>1473</v>
      </c>
      <c r="U296" s="13">
        <f t="shared" si="1"/>
        <v>450</v>
      </c>
      <c r="V296" s="22" t="s">
        <v>61</v>
      </c>
      <c r="W296" s="23" t="s">
        <v>62</v>
      </c>
      <c r="X296" s="14">
        <f t="shared" si="2"/>
        <v>21000000220</v>
      </c>
      <c r="Y296" s="24" t="s">
        <v>63</v>
      </c>
      <c r="Z296" s="25" t="s">
        <v>64</v>
      </c>
      <c r="AA296" s="26">
        <v>3.1</v>
      </c>
      <c r="AB296" s="27">
        <f t="shared" si="3"/>
        <v>45912</v>
      </c>
      <c r="AC296" s="14"/>
      <c r="AD296" s="14"/>
      <c r="AE296" s="14"/>
      <c r="AF296" s="14"/>
      <c r="AG296" s="14"/>
      <c r="AH296" s="14"/>
      <c r="AI296" s="14"/>
      <c r="AJ296" s="14"/>
      <c r="AK296" s="28">
        <v>400.0</v>
      </c>
      <c r="AL296" s="14"/>
      <c r="AM296" s="14"/>
      <c r="AN296" s="14"/>
      <c r="AO296" s="28">
        <v>50.0</v>
      </c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</row>
    <row r="297">
      <c r="A297" s="13" t="s">
        <v>45</v>
      </c>
      <c r="B297" s="1" t="s">
        <v>1474</v>
      </c>
      <c r="C297" s="13" t="s">
        <v>1475</v>
      </c>
      <c r="D297" s="14"/>
      <c r="E297" s="14"/>
      <c r="F297" s="14"/>
      <c r="G297" s="14">
        <v>500.0</v>
      </c>
      <c r="H297" s="15">
        <v>500.0</v>
      </c>
      <c r="I297" s="14">
        <v>0.09</v>
      </c>
      <c r="J297" s="14">
        <v>45.0</v>
      </c>
      <c r="K297" s="13" t="s">
        <v>1476</v>
      </c>
      <c r="L297" s="16" t="s">
        <v>57</v>
      </c>
      <c r="M297" s="16" t="s">
        <v>57</v>
      </c>
      <c r="N297" s="16"/>
      <c r="O297" s="14"/>
      <c r="P297" s="17" t="s">
        <v>58</v>
      </c>
      <c r="Q297" s="18"/>
      <c r="R297" s="19">
        <v>2.1000000221E10</v>
      </c>
      <c r="S297" s="38" t="s">
        <v>1477</v>
      </c>
      <c r="T297" s="39" t="s">
        <v>1478</v>
      </c>
      <c r="U297" s="13">
        <f t="shared" si="1"/>
        <v>500</v>
      </c>
      <c r="V297" s="22" t="s">
        <v>61</v>
      </c>
      <c r="W297" s="23" t="s">
        <v>62</v>
      </c>
      <c r="X297" s="14">
        <f t="shared" si="2"/>
        <v>21000000221</v>
      </c>
      <c r="Y297" s="24" t="s">
        <v>63</v>
      </c>
      <c r="Z297" s="25" t="s">
        <v>64</v>
      </c>
      <c r="AA297" s="91">
        <v>0.15</v>
      </c>
      <c r="AB297" s="27">
        <f t="shared" si="3"/>
        <v>45912</v>
      </c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>
        <v>500.0</v>
      </c>
      <c r="AX297" s="14"/>
      <c r="AY297" s="14"/>
      <c r="AZ297" s="14"/>
      <c r="BA297" s="14"/>
      <c r="BB297" s="14"/>
      <c r="BC297" s="14"/>
      <c r="BD297" s="14"/>
      <c r="BE297" s="14"/>
    </row>
    <row r="298">
      <c r="A298" s="13" t="s">
        <v>45</v>
      </c>
      <c r="B298" s="1" t="s">
        <v>1479</v>
      </c>
      <c r="C298" s="13" t="s">
        <v>1480</v>
      </c>
      <c r="D298" s="14"/>
      <c r="E298" s="14"/>
      <c r="F298" s="14"/>
      <c r="G298" s="14">
        <v>500.0</v>
      </c>
      <c r="H298" s="15">
        <v>500.0</v>
      </c>
      <c r="I298" s="14">
        <v>0.18</v>
      </c>
      <c r="J298" s="14">
        <v>90.0</v>
      </c>
      <c r="K298" s="13" t="s">
        <v>1481</v>
      </c>
      <c r="L298" s="16" t="s">
        <v>57</v>
      </c>
      <c r="M298" s="16" t="s">
        <v>57</v>
      </c>
      <c r="N298" s="16"/>
      <c r="O298" s="14"/>
      <c r="P298" s="17" t="s">
        <v>58</v>
      </c>
      <c r="Q298" s="18"/>
      <c r="R298" s="18">
        <v>2.1000000185E10</v>
      </c>
      <c r="S298" s="29" t="s">
        <v>1482</v>
      </c>
      <c r="T298" s="33" t="s">
        <v>1483</v>
      </c>
      <c r="U298" s="13">
        <f t="shared" si="1"/>
        <v>5000</v>
      </c>
      <c r="V298" s="22" t="s">
        <v>61</v>
      </c>
      <c r="W298" s="23" t="s">
        <v>62</v>
      </c>
      <c r="X298" s="14">
        <f t="shared" si="2"/>
        <v>21000000185</v>
      </c>
      <c r="Y298" s="24" t="s">
        <v>63</v>
      </c>
      <c r="Z298" s="25" t="s">
        <v>64</v>
      </c>
      <c r="AA298" s="91">
        <v>0.34</v>
      </c>
      <c r="AB298" s="27">
        <f t="shared" si="3"/>
        <v>45912</v>
      </c>
      <c r="AC298" s="14"/>
      <c r="AD298" s="14"/>
      <c r="AE298" s="14"/>
      <c r="AF298" s="14"/>
      <c r="AG298" s="14"/>
      <c r="AH298" s="14"/>
      <c r="AI298" s="14"/>
      <c r="AJ298" s="14"/>
      <c r="AK298" s="28">
        <v>4000.0</v>
      </c>
      <c r="AL298" s="14"/>
      <c r="AM298" s="14"/>
      <c r="AN298" s="14"/>
      <c r="AO298" s="28">
        <v>500.0</v>
      </c>
      <c r="AP298" s="14"/>
      <c r="AQ298" s="14"/>
      <c r="AR298" s="14"/>
      <c r="AS298" s="14"/>
      <c r="AT298" s="14"/>
      <c r="AU298" s="14"/>
      <c r="AV298" s="14"/>
      <c r="AW298" s="14">
        <v>500.0</v>
      </c>
      <c r="AX298" s="14"/>
      <c r="AY298" s="14"/>
      <c r="AZ298" s="14"/>
      <c r="BA298" s="14"/>
      <c r="BB298" s="14"/>
      <c r="BC298" s="14"/>
      <c r="BD298" s="14"/>
      <c r="BE298" s="14"/>
    </row>
    <row r="299">
      <c r="A299" s="13" t="s">
        <v>45</v>
      </c>
      <c r="B299" s="1" t="s">
        <v>1484</v>
      </c>
      <c r="C299" s="13" t="s">
        <v>1485</v>
      </c>
      <c r="D299" s="14"/>
      <c r="E299" s="14"/>
      <c r="F299" s="14"/>
      <c r="G299" s="14">
        <v>1.0</v>
      </c>
      <c r="H299" s="15">
        <v>1.0</v>
      </c>
      <c r="I299" s="14">
        <v>35.53</v>
      </c>
      <c r="J299" s="14">
        <v>35.53</v>
      </c>
      <c r="K299" s="13" t="s">
        <v>1486</v>
      </c>
      <c r="L299" s="16" t="s">
        <v>57</v>
      </c>
      <c r="M299" s="16" t="s">
        <v>79</v>
      </c>
      <c r="N299" s="16"/>
      <c r="O299" s="14"/>
      <c r="P299" s="17" t="s">
        <v>58</v>
      </c>
      <c r="Q299" s="32"/>
      <c r="R299" s="32">
        <v>2.1000000183E10</v>
      </c>
      <c r="S299" s="67" t="s">
        <v>1487</v>
      </c>
      <c r="T299" s="5" t="s">
        <v>1488</v>
      </c>
      <c r="U299" s="13">
        <f t="shared" si="1"/>
        <v>500</v>
      </c>
      <c r="V299" s="22" t="s">
        <v>61</v>
      </c>
      <c r="W299" s="65"/>
      <c r="X299" s="14">
        <f t="shared" si="2"/>
        <v>21000000183</v>
      </c>
      <c r="Y299" s="24" t="s">
        <v>63</v>
      </c>
      <c r="Z299" s="25" t="s">
        <v>64</v>
      </c>
      <c r="AA299" s="66"/>
      <c r="AB299" s="27">
        <f t="shared" si="3"/>
        <v>45912</v>
      </c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28">
        <v>500.0</v>
      </c>
      <c r="AX299" s="14"/>
      <c r="AY299" s="14"/>
      <c r="AZ299" s="14"/>
      <c r="BA299" s="14"/>
      <c r="BB299" s="14"/>
      <c r="BC299" s="14"/>
      <c r="BD299" s="14"/>
      <c r="BE299" s="14"/>
    </row>
    <row r="300">
      <c r="A300" s="13" t="s">
        <v>45</v>
      </c>
      <c r="B300" s="1" t="s">
        <v>1489</v>
      </c>
      <c r="C300" s="13" t="s">
        <v>1490</v>
      </c>
      <c r="D300" s="14"/>
      <c r="E300" s="14"/>
      <c r="F300" s="14"/>
      <c r="G300" s="14">
        <v>4.0</v>
      </c>
      <c r="H300" s="15">
        <v>4.0</v>
      </c>
      <c r="I300" s="14">
        <v>56.7</v>
      </c>
      <c r="J300" s="14">
        <v>226.8</v>
      </c>
      <c r="K300" s="13" t="s">
        <v>1491</v>
      </c>
      <c r="L300" s="16" t="s">
        <v>57</v>
      </c>
      <c r="M300" s="16" t="s">
        <v>57</v>
      </c>
      <c r="N300" s="16"/>
      <c r="O300" s="14"/>
      <c r="P300" s="17" t="s">
        <v>58</v>
      </c>
      <c r="Q300" s="18"/>
      <c r="R300" s="19">
        <v>2.1000000174E10</v>
      </c>
      <c r="S300" s="38" t="s">
        <v>1492</v>
      </c>
      <c r="T300" s="39" t="s">
        <v>1493</v>
      </c>
      <c r="U300" s="13">
        <f t="shared" si="1"/>
        <v>30</v>
      </c>
      <c r="V300" s="22" t="s">
        <v>75</v>
      </c>
      <c r="W300" s="23" t="s">
        <v>62</v>
      </c>
      <c r="X300" s="14">
        <f t="shared" si="2"/>
        <v>21000000174</v>
      </c>
      <c r="Y300" s="24" t="s">
        <v>63</v>
      </c>
      <c r="Z300" s="25" t="s">
        <v>64</v>
      </c>
      <c r="AA300" s="91">
        <v>59.72</v>
      </c>
      <c r="AB300" s="27">
        <f t="shared" si="3"/>
        <v>45912</v>
      </c>
      <c r="AC300" s="14"/>
      <c r="AD300" s="14"/>
      <c r="AE300" s="14"/>
      <c r="AF300" s="14"/>
      <c r="AG300" s="14"/>
      <c r="AH300" s="14"/>
      <c r="AI300" s="14"/>
      <c r="AJ300" s="14"/>
      <c r="AK300" s="28">
        <v>26.0</v>
      </c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>
        <v>4.0</v>
      </c>
      <c r="AX300" s="14"/>
      <c r="AY300" s="14"/>
      <c r="AZ300" s="14"/>
      <c r="BA300" s="14"/>
      <c r="BB300" s="14"/>
      <c r="BC300" s="14"/>
      <c r="BD300" s="14"/>
      <c r="BE300" s="14"/>
    </row>
    <row r="301">
      <c r="A301" s="13" t="s">
        <v>33</v>
      </c>
      <c r="B301" s="1" t="s">
        <v>1494</v>
      </c>
      <c r="C301" s="13" t="s">
        <v>1495</v>
      </c>
      <c r="D301" s="14"/>
      <c r="E301" s="14"/>
      <c r="F301" s="14"/>
      <c r="G301" s="14">
        <v>10.0</v>
      </c>
      <c r="H301" s="15">
        <v>10.0</v>
      </c>
      <c r="I301" s="14">
        <v>140.0</v>
      </c>
      <c r="J301" s="14">
        <v>1400.0</v>
      </c>
      <c r="K301" s="13" t="s">
        <v>1496</v>
      </c>
      <c r="L301" s="16" t="s">
        <v>57</v>
      </c>
      <c r="M301" s="16" t="s">
        <v>57</v>
      </c>
      <c r="N301" s="16"/>
      <c r="O301" s="14"/>
      <c r="P301" s="17" t="s">
        <v>58</v>
      </c>
      <c r="Q301" s="92"/>
      <c r="R301" s="93">
        <v>2.1000000505E10</v>
      </c>
      <c r="S301" s="38" t="s">
        <v>1497</v>
      </c>
      <c r="T301" s="39" t="s">
        <v>1498</v>
      </c>
      <c r="U301" s="13">
        <f t="shared" si="1"/>
        <v>10</v>
      </c>
      <c r="V301" s="22" t="s">
        <v>75</v>
      </c>
      <c r="W301" s="23" t="s">
        <v>62</v>
      </c>
      <c r="X301" s="14">
        <f t="shared" si="2"/>
        <v>21000000505</v>
      </c>
      <c r="Y301" s="24" t="s">
        <v>63</v>
      </c>
      <c r="Z301" s="25" t="s">
        <v>64</v>
      </c>
      <c r="AA301" s="91">
        <v>138.23</v>
      </c>
      <c r="AB301" s="27">
        <f t="shared" si="3"/>
        <v>45912</v>
      </c>
      <c r="AC301" s="14"/>
      <c r="AD301" s="14"/>
      <c r="AE301" s="14"/>
      <c r="AF301" s="14"/>
      <c r="AG301" s="14"/>
      <c r="AH301" s="14"/>
      <c r="AI301" s="14"/>
      <c r="AJ301" s="14"/>
      <c r="AK301" s="14">
        <v>10.0</v>
      </c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</row>
    <row r="302">
      <c r="A302" s="13" t="s">
        <v>26</v>
      </c>
      <c r="B302" s="1" t="s">
        <v>1499</v>
      </c>
      <c r="C302" s="13" t="s">
        <v>1067</v>
      </c>
      <c r="D302" s="14"/>
      <c r="E302" s="14"/>
      <c r="F302" s="14"/>
      <c r="G302" s="14">
        <v>2.0</v>
      </c>
      <c r="H302" s="15">
        <v>2.0</v>
      </c>
      <c r="I302" s="14">
        <v>249.9</v>
      </c>
      <c r="J302" s="14">
        <v>499.8</v>
      </c>
      <c r="K302" s="32" t="s">
        <v>1500</v>
      </c>
      <c r="L302" s="16" t="s">
        <v>57</v>
      </c>
      <c r="M302" s="16" t="s">
        <v>57</v>
      </c>
      <c r="N302" s="16"/>
      <c r="O302" s="14"/>
      <c r="P302" s="17" t="s">
        <v>58</v>
      </c>
      <c r="Q302" s="18"/>
      <c r="R302" s="19">
        <v>2.100000038E10</v>
      </c>
      <c r="S302" s="38" t="s">
        <v>1501</v>
      </c>
      <c r="T302" s="39" t="s">
        <v>1502</v>
      </c>
      <c r="U302" s="13">
        <f t="shared" si="1"/>
        <v>40</v>
      </c>
      <c r="V302" s="22" t="s">
        <v>61</v>
      </c>
      <c r="W302" s="23" t="s">
        <v>62</v>
      </c>
      <c r="X302" s="14">
        <f t="shared" si="2"/>
        <v>21000000380</v>
      </c>
      <c r="Y302" s="24" t="s">
        <v>63</v>
      </c>
      <c r="Z302" s="25" t="s">
        <v>64</v>
      </c>
      <c r="AA302" s="91">
        <v>16.88</v>
      </c>
      <c r="AB302" s="27">
        <f t="shared" si="3"/>
        <v>45912</v>
      </c>
      <c r="AC302" s="28">
        <v>20.0</v>
      </c>
      <c r="AD302" s="14"/>
      <c r="AE302" s="14"/>
      <c r="AF302" s="28">
        <v>10.0</v>
      </c>
      <c r="AG302" s="14"/>
      <c r="AH302" s="14"/>
      <c r="AI302" s="14"/>
      <c r="AJ302" s="14"/>
      <c r="AK302" s="28">
        <v>10.0</v>
      </c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</row>
    <row r="303">
      <c r="A303" s="13" t="s">
        <v>38</v>
      </c>
      <c r="B303" s="1" t="s">
        <v>1503</v>
      </c>
      <c r="C303" s="13" t="s">
        <v>1504</v>
      </c>
      <c r="D303" s="14"/>
      <c r="E303" s="14"/>
      <c r="F303" s="14"/>
      <c r="G303" s="14">
        <v>2.0</v>
      </c>
      <c r="H303" s="15">
        <v>2.0</v>
      </c>
      <c r="I303" s="14">
        <v>500.0</v>
      </c>
      <c r="J303" s="14">
        <v>1000.0</v>
      </c>
      <c r="K303" s="32" t="s">
        <v>1505</v>
      </c>
      <c r="L303" s="16" t="s">
        <v>57</v>
      </c>
      <c r="M303" s="16" t="s">
        <v>57</v>
      </c>
      <c r="N303" s="16"/>
      <c r="O303" s="14"/>
      <c r="P303" s="17" t="s">
        <v>58</v>
      </c>
      <c r="Q303" s="18"/>
      <c r="R303" s="19">
        <v>2.1000000677E10</v>
      </c>
      <c r="S303" s="38" t="s">
        <v>1506</v>
      </c>
      <c r="T303" s="39" t="s">
        <v>1507</v>
      </c>
      <c r="U303" s="13">
        <f t="shared" si="1"/>
        <v>6</v>
      </c>
      <c r="V303" s="22" t="s">
        <v>584</v>
      </c>
      <c r="W303" s="23" t="s">
        <v>62</v>
      </c>
      <c r="X303" s="14">
        <f t="shared" si="2"/>
        <v>21000000677</v>
      </c>
      <c r="Y303" s="24" t="s">
        <v>63</v>
      </c>
      <c r="Z303" s="25" t="s">
        <v>64</v>
      </c>
      <c r="AA303" s="91">
        <v>373.39</v>
      </c>
      <c r="AB303" s="27">
        <f t="shared" si="3"/>
        <v>45912</v>
      </c>
      <c r="AC303" s="14"/>
      <c r="AD303" s="14"/>
      <c r="AE303" s="14"/>
      <c r="AF303" s="14"/>
      <c r="AG303" s="14"/>
      <c r="AH303" s="14"/>
      <c r="AI303" s="14"/>
      <c r="AJ303" s="14"/>
      <c r="AK303" s="14">
        <v>2.0</v>
      </c>
      <c r="AL303" s="14"/>
      <c r="AM303" s="14"/>
      <c r="AN303" s="14"/>
      <c r="AO303" s="14"/>
      <c r="AP303" s="28">
        <v>1.0</v>
      </c>
      <c r="AQ303" s="14"/>
      <c r="AR303" s="14"/>
      <c r="AS303" s="28">
        <v>1.0</v>
      </c>
      <c r="AT303" s="14"/>
      <c r="AU303" s="14"/>
      <c r="AV303" s="14"/>
      <c r="AW303" s="14"/>
      <c r="AX303" s="28">
        <v>2.0</v>
      </c>
      <c r="AY303" s="14"/>
      <c r="AZ303" s="14"/>
      <c r="BA303" s="14"/>
      <c r="BB303" s="14"/>
      <c r="BC303" s="14"/>
      <c r="BD303" s="14"/>
      <c r="BE303" s="14"/>
    </row>
    <row r="304">
      <c r="A304" s="13" t="s">
        <v>46</v>
      </c>
      <c r="B304" s="1" t="s">
        <v>1508</v>
      </c>
      <c r="C304" s="13" t="s">
        <v>1509</v>
      </c>
      <c r="D304" s="14"/>
      <c r="E304" s="14"/>
      <c r="F304" s="14"/>
      <c r="G304" s="14">
        <v>1.0</v>
      </c>
      <c r="H304" s="15">
        <v>1.0</v>
      </c>
      <c r="I304" s="14">
        <v>831.22</v>
      </c>
      <c r="J304" s="14">
        <v>831.22</v>
      </c>
      <c r="K304" s="13" t="s">
        <v>1510</v>
      </c>
      <c r="L304" s="16" t="s">
        <v>57</v>
      </c>
      <c r="M304" s="16" t="s">
        <v>57</v>
      </c>
      <c r="N304" s="16"/>
      <c r="O304" s="14"/>
      <c r="P304" s="17" t="s">
        <v>58</v>
      </c>
      <c r="Q304" s="18"/>
      <c r="R304" s="19">
        <v>2.1000000674E10</v>
      </c>
      <c r="S304" s="29" t="s">
        <v>1511</v>
      </c>
      <c r="T304" s="33" t="s">
        <v>1512</v>
      </c>
      <c r="U304" s="13">
        <f t="shared" si="1"/>
        <v>2</v>
      </c>
      <c r="V304" s="22" t="s">
        <v>1183</v>
      </c>
      <c r="W304" s="23" t="s">
        <v>62</v>
      </c>
      <c r="X304" s="14">
        <f t="shared" si="2"/>
        <v>21000000674</v>
      </c>
      <c r="Y304" s="24" t="s">
        <v>63</v>
      </c>
      <c r="Z304" s="25" t="s">
        <v>64</v>
      </c>
      <c r="AA304" s="91">
        <v>915.1</v>
      </c>
      <c r="AB304" s="27">
        <f t="shared" si="3"/>
        <v>45912</v>
      </c>
      <c r="AC304" s="14"/>
      <c r="AD304" s="14"/>
      <c r="AE304" s="14"/>
      <c r="AF304" s="14"/>
      <c r="AG304" s="14"/>
      <c r="AH304" s="14"/>
      <c r="AI304" s="14"/>
      <c r="AJ304" s="14"/>
      <c r="AK304" s="28">
        <v>1.0</v>
      </c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>
        <v>1.0</v>
      </c>
      <c r="AY304" s="14"/>
      <c r="AZ304" s="14"/>
      <c r="BA304" s="14"/>
      <c r="BB304" s="14"/>
      <c r="BC304" s="14"/>
      <c r="BD304" s="14"/>
      <c r="BE304" s="14"/>
    </row>
    <row r="305">
      <c r="A305" s="13" t="s">
        <v>46</v>
      </c>
      <c r="B305" s="1" t="s">
        <v>1513</v>
      </c>
      <c r="C305" s="13" t="s">
        <v>1514</v>
      </c>
      <c r="D305" s="14"/>
      <c r="E305" s="14"/>
      <c r="F305" s="14"/>
      <c r="G305" s="14">
        <v>1.0</v>
      </c>
      <c r="H305" s="15">
        <v>1.0</v>
      </c>
      <c r="I305" s="14">
        <v>130.0</v>
      </c>
      <c r="J305" s="14">
        <v>130.0</v>
      </c>
      <c r="K305" s="13" t="s">
        <v>1515</v>
      </c>
      <c r="L305" s="16" t="s">
        <v>57</v>
      </c>
      <c r="M305" s="16" t="s">
        <v>79</v>
      </c>
      <c r="N305" s="16"/>
      <c r="O305" s="14"/>
      <c r="P305" s="17" t="s">
        <v>58</v>
      </c>
      <c r="Q305" s="32"/>
      <c r="R305" s="41">
        <v>2.1000000182E10</v>
      </c>
      <c r="S305" s="42" t="s">
        <v>1516</v>
      </c>
      <c r="T305" s="36" t="s">
        <v>1517</v>
      </c>
      <c r="U305" s="13">
        <f t="shared" si="1"/>
        <v>1</v>
      </c>
      <c r="V305" s="22" t="s">
        <v>122</v>
      </c>
      <c r="W305" s="23" t="s">
        <v>62</v>
      </c>
      <c r="X305" s="14">
        <f t="shared" si="2"/>
        <v>21000000182</v>
      </c>
      <c r="Y305" s="24" t="s">
        <v>63</v>
      </c>
      <c r="Z305" s="25" t="s">
        <v>64</v>
      </c>
      <c r="AA305" s="26">
        <v>214.56</v>
      </c>
      <c r="AB305" s="27">
        <f t="shared" si="3"/>
        <v>45912</v>
      </c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>
        <v>1.0</v>
      </c>
      <c r="AY305" s="14"/>
      <c r="AZ305" s="14"/>
      <c r="BA305" s="14"/>
      <c r="BB305" s="14"/>
      <c r="BC305" s="14"/>
      <c r="BD305" s="14"/>
      <c r="BE305" s="14"/>
    </row>
    <row r="306">
      <c r="A306" s="13" t="s">
        <v>45</v>
      </c>
      <c r="B306" s="1" t="s">
        <v>1518</v>
      </c>
      <c r="C306" s="13" t="s">
        <v>1519</v>
      </c>
      <c r="D306" s="14"/>
      <c r="E306" s="14"/>
      <c r="F306" s="14"/>
      <c r="G306" s="14">
        <v>500.0</v>
      </c>
      <c r="H306" s="15">
        <v>500.0</v>
      </c>
      <c r="I306" s="14">
        <v>0.03</v>
      </c>
      <c r="J306" s="14">
        <v>15.0</v>
      </c>
      <c r="K306" s="13" t="s">
        <v>1520</v>
      </c>
      <c r="L306" s="16" t="s">
        <v>57</v>
      </c>
      <c r="M306" s="16" t="s">
        <v>57</v>
      </c>
      <c r="N306" s="16"/>
      <c r="O306" s="14"/>
      <c r="P306" s="17" t="s">
        <v>58</v>
      </c>
      <c r="Q306" s="18"/>
      <c r="R306" s="19">
        <v>2.1000000168E10</v>
      </c>
      <c r="S306" s="49" t="s">
        <v>1521</v>
      </c>
      <c r="T306" s="39" t="s">
        <v>1522</v>
      </c>
      <c r="U306" s="13">
        <f t="shared" si="1"/>
        <v>6000</v>
      </c>
      <c r="V306" s="22" t="s">
        <v>61</v>
      </c>
      <c r="W306" s="23" t="s">
        <v>62</v>
      </c>
      <c r="X306" s="14">
        <f t="shared" si="2"/>
        <v>21000000168</v>
      </c>
      <c r="Y306" s="24" t="s">
        <v>63</v>
      </c>
      <c r="Z306" s="25" t="s">
        <v>64</v>
      </c>
      <c r="AA306" s="91">
        <v>0.05</v>
      </c>
      <c r="AB306" s="27">
        <f t="shared" si="3"/>
        <v>45912</v>
      </c>
      <c r="AC306" s="14"/>
      <c r="AD306" s="14"/>
      <c r="AE306" s="14"/>
      <c r="AF306" s="14"/>
      <c r="AG306" s="14"/>
      <c r="AH306" s="14"/>
      <c r="AI306" s="14"/>
      <c r="AJ306" s="14"/>
      <c r="AK306" s="28">
        <f>2500+500</f>
        <v>3000</v>
      </c>
      <c r="AL306" s="14"/>
      <c r="AM306" s="14"/>
      <c r="AN306" s="14"/>
      <c r="AO306" s="14"/>
      <c r="AP306" s="14"/>
      <c r="AQ306" s="14"/>
      <c r="AR306" s="14"/>
      <c r="AS306" s="28">
        <v>500.0</v>
      </c>
      <c r="AT306" s="28">
        <v>1000.0</v>
      </c>
      <c r="AU306" s="14"/>
      <c r="AV306" s="14"/>
      <c r="AW306" s="14">
        <v>500.0</v>
      </c>
      <c r="AX306" s="14"/>
      <c r="AY306" s="14"/>
      <c r="AZ306" s="14"/>
      <c r="BA306" s="14"/>
      <c r="BB306" s="14"/>
      <c r="BC306" s="28"/>
      <c r="BD306" s="28">
        <v>1000.0</v>
      </c>
      <c r="BE306" s="14"/>
    </row>
    <row r="307">
      <c r="A307" s="13" t="s">
        <v>42</v>
      </c>
      <c r="B307" s="31" t="s">
        <v>1523</v>
      </c>
      <c r="C307" s="13" t="s">
        <v>1524</v>
      </c>
      <c r="D307" s="14"/>
      <c r="E307" s="14"/>
      <c r="F307" s="14"/>
      <c r="G307" s="14">
        <v>500.0</v>
      </c>
      <c r="H307" s="15">
        <v>500.0</v>
      </c>
      <c r="I307" s="14">
        <v>1.18</v>
      </c>
      <c r="J307" s="14">
        <v>590.0</v>
      </c>
      <c r="K307" s="32" t="s">
        <v>1525</v>
      </c>
      <c r="L307" s="16" t="s">
        <v>57</v>
      </c>
      <c r="M307" s="16" t="s">
        <v>79</v>
      </c>
      <c r="N307" s="16"/>
      <c r="O307" s="14"/>
      <c r="P307" s="17" t="s">
        <v>332</v>
      </c>
      <c r="Q307" s="13"/>
      <c r="R307" s="13"/>
      <c r="S307" s="67" t="s">
        <v>1526</v>
      </c>
      <c r="T307" s="5" t="s">
        <v>1527</v>
      </c>
      <c r="U307" s="13">
        <f t="shared" si="1"/>
        <v>500</v>
      </c>
      <c r="V307" s="22" t="s">
        <v>61</v>
      </c>
      <c r="W307" s="65"/>
      <c r="X307" s="14" t="str">
        <f t="shared" si="2"/>
        <v/>
      </c>
      <c r="Y307" s="24" t="s">
        <v>63</v>
      </c>
      <c r="Z307" s="25" t="s">
        <v>64</v>
      </c>
      <c r="AA307" s="26"/>
      <c r="AB307" s="27">
        <f t="shared" si="3"/>
        <v>45912</v>
      </c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>
        <v>500.0</v>
      </c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</row>
    <row r="308">
      <c r="A308" s="13" t="s">
        <v>45</v>
      </c>
      <c r="B308" s="1" t="s">
        <v>1528</v>
      </c>
      <c r="C308" s="13" t="s">
        <v>1529</v>
      </c>
      <c r="D308" s="14"/>
      <c r="E308" s="14"/>
      <c r="F308" s="14"/>
      <c r="G308" s="14">
        <v>2.0</v>
      </c>
      <c r="H308" s="15">
        <v>2.0</v>
      </c>
      <c r="I308" s="14">
        <v>50.0</v>
      </c>
      <c r="J308" s="14">
        <v>100.0</v>
      </c>
      <c r="K308" s="32" t="s">
        <v>1530</v>
      </c>
      <c r="L308" s="16" t="s">
        <v>57</v>
      </c>
      <c r="M308" s="16" t="s">
        <v>57</v>
      </c>
      <c r="N308" s="16"/>
      <c r="O308" s="14"/>
      <c r="P308" s="17" t="s">
        <v>119</v>
      </c>
      <c r="Q308" s="92"/>
      <c r="R308" s="92">
        <v>2.1000000332E10</v>
      </c>
      <c r="S308" s="29" t="s">
        <v>1531</v>
      </c>
      <c r="T308" s="33" t="s">
        <v>1532</v>
      </c>
      <c r="U308" s="13">
        <f t="shared" si="1"/>
        <v>4</v>
      </c>
      <c r="V308" s="22" t="s">
        <v>122</v>
      </c>
      <c r="W308" s="23" t="s">
        <v>62</v>
      </c>
      <c r="X308" s="14">
        <f t="shared" si="2"/>
        <v>21000000332</v>
      </c>
      <c r="Y308" s="24" t="s">
        <v>63</v>
      </c>
      <c r="Z308" s="25" t="s">
        <v>64</v>
      </c>
      <c r="AA308" s="26">
        <v>84.64</v>
      </c>
      <c r="AB308" s="27">
        <f t="shared" si="3"/>
        <v>45912</v>
      </c>
      <c r="AC308" s="14"/>
      <c r="AD308" s="14"/>
      <c r="AE308" s="14"/>
      <c r="AF308" s="14"/>
      <c r="AG308" s="14"/>
      <c r="AH308" s="14"/>
      <c r="AI308" s="14"/>
      <c r="AJ308" s="14"/>
      <c r="AK308" s="28">
        <v>2.0</v>
      </c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>
        <v>2.0</v>
      </c>
      <c r="AX308" s="14"/>
      <c r="AY308" s="14"/>
      <c r="AZ308" s="14"/>
      <c r="BA308" s="14"/>
      <c r="BB308" s="14"/>
      <c r="BC308" s="14"/>
      <c r="BD308" s="14"/>
      <c r="BE308" s="14"/>
    </row>
    <row r="309">
      <c r="A309" s="13" t="s">
        <v>45</v>
      </c>
      <c r="B309" s="1" t="s">
        <v>1533</v>
      </c>
      <c r="C309" s="13" t="s">
        <v>1534</v>
      </c>
      <c r="D309" s="14"/>
      <c r="E309" s="14"/>
      <c r="F309" s="14"/>
      <c r="G309" s="14">
        <v>1.0</v>
      </c>
      <c r="H309" s="15">
        <v>1.0</v>
      </c>
      <c r="I309" s="14">
        <v>26.8</v>
      </c>
      <c r="J309" s="14">
        <v>26.8</v>
      </c>
      <c r="K309" s="32" t="s">
        <v>1535</v>
      </c>
      <c r="L309" s="16" t="s">
        <v>57</v>
      </c>
      <c r="M309" s="16" t="s">
        <v>57</v>
      </c>
      <c r="N309" s="16"/>
      <c r="O309" s="14"/>
      <c r="P309" s="17" t="s">
        <v>119</v>
      </c>
      <c r="Q309" s="18"/>
      <c r="R309" s="18">
        <v>2.1000000333E10</v>
      </c>
      <c r="S309" s="29" t="s">
        <v>1536</v>
      </c>
      <c r="T309" s="33" t="s">
        <v>1537</v>
      </c>
      <c r="U309" s="13">
        <f t="shared" si="1"/>
        <v>13</v>
      </c>
      <c r="V309" s="22" t="s">
        <v>122</v>
      </c>
      <c r="W309" s="23" t="s">
        <v>62</v>
      </c>
      <c r="X309" s="14">
        <f t="shared" si="2"/>
        <v>21000000333</v>
      </c>
      <c r="Y309" s="24" t="s">
        <v>63</v>
      </c>
      <c r="Z309" s="25" t="s">
        <v>64</v>
      </c>
      <c r="AA309" s="91">
        <v>47.7</v>
      </c>
      <c r="AB309" s="27">
        <f t="shared" si="3"/>
        <v>45912</v>
      </c>
      <c r="AC309" s="14"/>
      <c r="AD309" s="14"/>
      <c r="AE309" s="14"/>
      <c r="AF309" s="14"/>
      <c r="AG309" s="14"/>
      <c r="AH309" s="14"/>
      <c r="AI309" s="14"/>
      <c r="AJ309" s="14"/>
      <c r="AK309" s="28">
        <v>11.0</v>
      </c>
      <c r="AL309" s="14"/>
      <c r="AM309" s="14"/>
      <c r="AN309" s="14"/>
      <c r="AO309" s="28">
        <v>1.0</v>
      </c>
      <c r="AP309" s="14"/>
      <c r="AQ309" s="14"/>
      <c r="AR309" s="14"/>
      <c r="AS309" s="14"/>
      <c r="AT309" s="14"/>
      <c r="AU309" s="14"/>
      <c r="AV309" s="14"/>
      <c r="AW309" s="14">
        <v>1.0</v>
      </c>
      <c r="AX309" s="14"/>
      <c r="AY309" s="14"/>
      <c r="AZ309" s="14"/>
      <c r="BA309" s="14"/>
      <c r="BB309" s="14"/>
      <c r="BC309" s="14"/>
      <c r="BD309" s="14"/>
      <c r="BE309" s="14"/>
    </row>
    <row r="310">
      <c r="A310" s="13" t="s">
        <v>46</v>
      </c>
      <c r="B310" s="1" t="s">
        <v>1538</v>
      </c>
      <c r="C310" s="13" t="s">
        <v>1539</v>
      </c>
      <c r="D310" s="14"/>
      <c r="E310" s="14"/>
      <c r="F310" s="14"/>
      <c r="G310" s="14">
        <v>5.0</v>
      </c>
      <c r="H310" s="15">
        <v>5.0</v>
      </c>
      <c r="I310" s="14">
        <v>59.59</v>
      </c>
      <c r="J310" s="14">
        <v>297.95000000000005</v>
      </c>
      <c r="K310" s="13" t="s">
        <v>1540</v>
      </c>
      <c r="L310" s="16" t="s">
        <v>57</v>
      </c>
      <c r="M310" s="16" t="s">
        <v>57</v>
      </c>
      <c r="N310" s="16"/>
      <c r="O310" s="14"/>
      <c r="P310" s="17" t="s">
        <v>58</v>
      </c>
      <c r="Q310" s="92"/>
      <c r="R310" s="92">
        <v>2.1000000089E10</v>
      </c>
      <c r="S310" s="48" t="s">
        <v>1541</v>
      </c>
      <c r="T310" s="33" t="s">
        <v>1542</v>
      </c>
      <c r="U310" s="13">
        <f t="shared" si="1"/>
        <v>22</v>
      </c>
      <c r="V310" s="22" t="s">
        <v>75</v>
      </c>
      <c r="W310" s="23" t="s">
        <v>62</v>
      </c>
      <c r="X310" s="14">
        <f t="shared" si="2"/>
        <v>21000000089</v>
      </c>
      <c r="Y310" s="24" t="s">
        <v>63</v>
      </c>
      <c r="Z310" s="25" t="s">
        <v>64</v>
      </c>
      <c r="AA310" s="91">
        <v>41.54</v>
      </c>
      <c r="AB310" s="27">
        <f t="shared" si="3"/>
        <v>45912</v>
      </c>
      <c r="AC310" s="14"/>
      <c r="AD310" s="14"/>
      <c r="AE310" s="14"/>
      <c r="AF310" s="14"/>
      <c r="AG310" s="14"/>
      <c r="AH310" s="14"/>
      <c r="AI310" s="14"/>
      <c r="AJ310" s="14"/>
      <c r="AK310" s="14">
        <f>2+9</f>
        <v>11</v>
      </c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>
        <v>5.0</v>
      </c>
      <c r="AY310" s="28">
        <v>1.0</v>
      </c>
      <c r="AZ310" s="14"/>
      <c r="BA310" s="14"/>
      <c r="BB310" s="14"/>
      <c r="BC310" s="28"/>
      <c r="BD310" s="28">
        <v>5.0</v>
      </c>
      <c r="BE310" s="14"/>
    </row>
    <row r="311">
      <c r="A311" s="13" t="s">
        <v>37</v>
      </c>
      <c r="B311" s="1" t="s">
        <v>1543</v>
      </c>
      <c r="C311" s="13" t="s">
        <v>1544</v>
      </c>
      <c r="D311" s="14"/>
      <c r="E311" s="14"/>
      <c r="F311" s="14"/>
      <c r="G311" s="14">
        <v>1.0</v>
      </c>
      <c r="H311" s="15">
        <v>1.0</v>
      </c>
      <c r="I311" s="14">
        <v>65.0</v>
      </c>
      <c r="J311" s="14">
        <v>65.0</v>
      </c>
      <c r="K311" s="13" t="s">
        <v>1545</v>
      </c>
      <c r="L311" s="16" t="s">
        <v>57</v>
      </c>
      <c r="M311" s="16" t="s">
        <v>57</v>
      </c>
      <c r="N311" s="16"/>
      <c r="O311" s="14"/>
      <c r="P311" s="17" t="s">
        <v>58</v>
      </c>
      <c r="Q311" s="92"/>
      <c r="R311" s="92">
        <v>2.1000000088E10</v>
      </c>
      <c r="S311" s="29" t="s">
        <v>1546</v>
      </c>
      <c r="T311" s="33" t="s">
        <v>1547</v>
      </c>
      <c r="U311" s="13">
        <f t="shared" si="1"/>
        <v>7000</v>
      </c>
      <c r="V311" s="22" t="s">
        <v>61</v>
      </c>
      <c r="W311" s="23" t="s">
        <v>62</v>
      </c>
      <c r="X311" s="14">
        <f t="shared" si="2"/>
        <v>21000000088</v>
      </c>
      <c r="Y311" s="24" t="s">
        <v>63</v>
      </c>
      <c r="Z311" s="25" t="s">
        <v>64</v>
      </c>
      <c r="AA311" s="91">
        <v>0.3</v>
      </c>
      <c r="AB311" s="27">
        <f t="shared" si="3"/>
        <v>45912</v>
      </c>
      <c r="AC311" s="14"/>
      <c r="AD311" s="14"/>
      <c r="AE311" s="14"/>
      <c r="AF311" s="14"/>
      <c r="AG311" s="14"/>
      <c r="AH311" s="14"/>
      <c r="AI311" s="14"/>
      <c r="AJ311" s="14"/>
      <c r="AK311" s="28">
        <v>6000.0</v>
      </c>
      <c r="AL311" s="14"/>
      <c r="AM311" s="14"/>
      <c r="AN311" s="14"/>
      <c r="AO311" s="28">
        <v>500.0</v>
      </c>
      <c r="AP311" s="14"/>
      <c r="AQ311" s="14"/>
      <c r="AR311" s="14"/>
      <c r="AS311" s="14"/>
      <c r="AT311" s="14"/>
      <c r="AU311" s="14"/>
      <c r="AV311" s="14"/>
      <c r="AW311" s="28">
        <v>500.0</v>
      </c>
      <c r="AX311" s="14"/>
      <c r="AY311" s="14"/>
      <c r="AZ311" s="14"/>
      <c r="BA311" s="14"/>
      <c r="BB311" s="14"/>
      <c r="BC311" s="14"/>
      <c r="BD311" s="14"/>
      <c r="BE311" s="14"/>
    </row>
    <row r="312">
      <c r="A312" s="13"/>
      <c r="B312" s="1"/>
      <c r="C312" s="13"/>
      <c r="D312" s="14"/>
      <c r="E312" s="14"/>
      <c r="F312" s="14"/>
      <c r="G312" s="14"/>
      <c r="H312" s="15"/>
      <c r="I312" s="14"/>
      <c r="J312" s="14"/>
      <c r="K312" s="13"/>
      <c r="L312" s="16"/>
      <c r="M312" s="16"/>
      <c r="N312" s="16"/>
      <c r="O312" s="14"/>
      <c r="P312" s="18"/>
      <c r="Q312" s="13"/>
      <c r="R312" s="13"/>
      <c r="S312" s="94"/>
      <c r="T312" s="2"/>
      <c r="U312" s="13"/>
      <c r="V312" s="13"/>
      <c r="W312" s="65"/>
      <c r="X312" s="14"/>
      <c r="Y312" s="95"/>
      <c r="Z312" s="14"/>
      <c r="AA312" s="66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</row>
    <row r="313">
      <c r="A313" s="13"/>
      <c r="B313" s="1"/>
      <c r="C313" s="13"/>
      <c r="D313" s="14"/>
      <c r="E313" s="14"/>
      <c r="F313" s="14"/>
      <c r="G313" s="14"/>
      <c r="H313" s="15"/>
      <c r="I313" s="14"/>
      <c r="J313" s="14"/>
      <c r="K313" s="13"/>
      <c r="L313" s="16"/>
      <c r="M313" s="16"/>
      <c r="N313" s="16"/>
      <c r="O313" s="14"/>
      <c r="P313" s="18"/>
      <c r="Q313" s="13"/>
      <c r="R313" s="13"/>
      <c r="S313" s="94"/>
      <c r="T313" s="2"/>
      <c r="U313" s="13"/>
      <c r="V313" s="13"/>
      <c r="W313" s="65"/>
      <c r="X313" s="14"/>
      <c r="Y313" s="95"/>
      <c r="Z313" s="14"/>
      <c r="AA313" s="66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</row>
    <row r="314">
      <c r="A314" s="13"/>
      <c r="B314" s="1"/>
      <c r="C314" s="13"/>
      <c r="D314" s="14"/>
      <c r="E314" s="14"/>
      <c r="F314" s="14"/>
      <c r="G314" s="14"/>
      <c r="H314" s="15"/>
      <c r="I314" s="14"/>
      <c r="J314" s="14"/>
      <c r="K314" s="13"/>
      <c r="L314" s="16"/>
      <c r="M314" s="16"/>
      <c r="N314" s="16"/>
      <c r="O314" s="14"/>
      <c r="P314" s="18"/>
      <c r="Q314" s="13"/>
      <c r="R314" s="13"/>
      <c r="S314" s="94"/>
      <c r="T314" s="2"/>
      <c r="U314" s="13"/>
      <c r="V314" s="13"/>
      <c r="W314" s="65"/>
      <c r="X314" s="14"/>
      <c r="Y314" s="95"/>
      <c r="Z314" s="14"/>
      <c r="AA314" s="66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</row>
    <row r="315">
      <c r="A315" s="13"/>
      <c r="B315" s="1"/>
      <c r="C315" s="13"/>
      <c r="D315" s="14"/>
      <c r="E315" s="14"/>
      <c r="F315" s="14"/>
      <c r="G315" s="14"/>
      <c r="H315" s="15"/>
      <c r="I315" s="14"/>
      <c r="J315" s="14"/>
      <c r="K315" s="13"/>
      <c r="L315" s="16"/>
      <c r="M315" s="16"/>
      <c r="N315" s="16"/>
      <c r="O315" s="14"/>
      <c r="P315" s="18"/>
      <c r="Q315" s="13"/>
      <c r="R315" s="13"/>
      <c r="S315" s="94"/>
      <c r="T315" s="2"/>
      <c r="U315" s="13"/>
      <c r="V315" s="13"/>
      <c r="W315" s="65"/>
      <c r="X315" s="14"/>
      <c r="Y315" s="95"/>
      <c r="Z315" s="14"/>
      <c r="AA315" s="66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</row>
    <row r="316">
      <c r="A316" s="13"/>
      <c r="B316" s="1"/>
      <c r="C316" s="13"/>
      <c r="D316" s="14"/>
      <c r="E316" s="14"/>
      <c r="F316" s="14"/>
      <c r="G316" s="14"/>
      <c r="H316" s="15"/>
      <c r="I316" s="14"/>
      <c r="J316" s="14"/>
      <c r="K316" s="13"/>
      <c r="L316" s="16"/>
      <c r="M316" s="16"/>
      <c r="N316" s="16"/>
      <c r="O316" s="14"/>
      <c r="P316" s="18"/>
      <c r="Q316" s="13"/>
      <c r="R316" s="13"/>
      <c r="S316" s="94"/>
      <c r="T316" s="2"/>
      <c r="U316" s="13"/>
      <c r="V316" s="13"/>
      <c r="W316" s="65"/>
      <c r="X316" s="14"/>
      <c r="Y316" s="95"/>
      <c r="Z316" s="14"/>
      <c r="AA316" s="66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</row>
    <row r="317">
      <c r="A317" s="13"/>
      <c r="B317" s="1"/>
      <c r="C317" s="13"/>
      <c r="D317" s="14"/>
      <c r="E317" s="14"/>
      <c r="F317" s="14"/>
      <c r="G317" s="14"/>
      <c r="H317" s="15"/>
      <c r="I317" s="14"/>
      <c r="J317" s="14"/>
      <c r="K317" s="13"/>
      <c r="L317" s="16"/>
      <c r="M317" s="16"/>
      <c r="N317" s="16"/>
      <c r="O317" s="14"/>
      <c r="P317" s="18"/>
      <c r="Q317" s="13"/>
      <c r="R317" s="13"/>
      <c r="S317" s="94"/>
      <c r="T317" s="2"/>
      <c r="U317" s="13"/>
      <c r="V317" s="13"/>
      <c r="W317" s="65"/>
      <c r="X317" s="14"/>
      <c r="Y317" s="95"/>
      <c r="Z317" s="14"/>
      <c r="AA317" s="66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</row>
    <row r="318">
      <c r="A318" s="13"/>
      <c r="B318" s="1"/>
      <c r="C318" s="13"/>
      <c r="D318" s="14"/>
      <c r="E318" s="14"/>
      <c r="F318" s="14"/>
      <c r="G318" s="14"/>
      <c r="H318" s="15"/>
      <c r="I318" s="14"/>
      <c r="J318" s="14"/>
      <c r="K318" s="13"/>
      <c r="L318" s="16"/>
      <c r="M318" s="16"/>
      <c r="N318" s="16"/>
      <c r="O318" s="14"/>
      <c r="P318" s="18"/>
      <c r="Q318" s="13"/>
      <c r="R318" s="13"/>
      <c r="S318" s="94"/>
      <c r="T318" s="2"/>
      <c r="U318" s="13"/>
      <c r="V318" s="13"/>
      <c r="W318" s="65"/>
      <c r="X318" s="14"/>
      <c r="Y318" s="95"/>
      <c r="Z318" s="14"/>
      <c r="AA318" s="66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</row>
    <row r="319">
      <c r="A319" s="13"/>
      <c r="B319" s="1"/>
      <c r="C319" s="13"/>
      <c r="D319" s="14"/>
      <c r="E319" s="14"/>
      <c r="F319" s="14"/>
      <c r="G319" s="14"/>
      <c r="H319" s="15"/>
      <c r="I319" s="14"/>
      <c r="J319" s="14"/>
      <c r="K319" s="13"/>
      <c r="L319" s="16"/>
      <c r="M319" s="16"/>
      <c r="N319" s="16"/>
      <c r="O319" s="14"/>
      <c r="P319" s="18"/>
      <c r="Q319" s="13"/>
      <c r="R319" s="13"/>
      <c r="S319" s="94"/>
      <c r="T319" s="2"/>
      <c r="U319" s="13"/>
      <c r="V319" s="13"/>
      <c r="W319" s="65"/>
      <c r="X319" s="14"/>
      <c r="Y319" s="95"/>
      <c r="Z319" s="14"/>
      <c r="AA319" s="66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</row>
    <row r="320">
      <c r="A320" s="13"/>
      <c r="B320" s="1"/>
      <c r="C320" s="13"/>
      <c r="D320" s="14"/>
      <c r="E320" s="14"/>
      <c r="F320" s="14"/>
      <c r="G320" s="14"/>
      <c r="H320" s="15"/>
      <c r="I320" s="14"/>
      <c r="J320" s="14"/>
      <c r="K320" s="13"/>
      <c r="L320" s="16"/>
      <c r="M320" s="16"/>
      <c r="N320" s="16"/>
      <c r="O320" s="14"/>
      <c r="P320" s="18"/>
      <c r="Q320" s="13"/>
      <c r="R320" s="13"/>
      <c r="S320" s="94"/>
      <c r="T320" s="2"/>
      <c r="U320" s="13"/>
      <c r="V320" s="13"/>
      <c r="W320" s="65"/>
      <c r="X320" s="14"/>
      <c r="Y320" s="95"/>
      <c r="Z320" s="14"/>
      <c r="AA320" s="66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</row>
    <row r="321">
      <c r="A321" s="13"/>
      <c r="B321" s="1"/>
      <c r="C321" s="13"/>
      <c r="D321" s="14"/>
      <c r="E321" s="14"/>
      <c r="F321" s="14"/>
      <c r="G321" s="14"/>
      <c r="H321" s="15"/>
      <c r="I321" s="14"/>
      <c r="J321" s="14"/>
      <c r="K321" s="13"/>
      <c r="L321" s="16"/>
      <c r="M321" s="16"/>
      <c r="N321" s="16"/>
      <c r="O321" s="14"/>
      <c r="P321" s="18"/>
      <c r="Q321" s="13"/>
      <c r="R321" s="13"/>
      <c r="S321" s="94"/>
      <c r="T321" s="2"/>
      <c r="U321" s="13"/>
      <c r="V321" s="13"/>
      <c r="W321" s="65"/>
      <c r="X321" s="14"/>
      <c r="Y321" s="95"/>
      <c r="Z321" s="14"/>
      <c r="AA321" s="66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</row>
    <row r="322">
      <c r="A322" s="13"/>
      <c r="B322" s="1"/>
      <c r="C322" s="13"/>
      <c r="D322" s="14"/>
      <c r="E322" s="14"/>
      <c r="F322" s="14"/>
      <c r="G322" s="14"/>
      <c r="H322" s="15"/>
      <c r="I322" s="14"/>
      <c r="J322" s="14"/>
      <c r="K322" s="13"/>
      <c r="L322" s="16"/>
      <c r="M322" s="16"/>
      <c r="N322" s="16"/>
      <c r="O322" s="14"/>
      <c r="P322" s="18"/>
      <c r="Q322" s="13"/>
      <c r="R322" s="13"/>
      <c r="S322" s="94"/>
      <c r="T322" s="2"/>
      <c r="U322" s="13"/>
      <c r="V322" s="13"/>
      <c r="W322" s="65"/>
      <c r="X322" s="14"/>
      <c r="Y322" s="95"/>
      <c r="Z322" s="14"/>
      <c r="AA322" s="66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</row>
    <row r="323">
      <c r="A323" s="13"/>
      <c r="B323" s="1"/>
      <c r="C323" s="13"/>
      <c r="D323" s="14"/>
      <c r="E323" s="14"/>
      <c r="F323" s="14"/>
      <c r="G323" s="14"/>
      <c r="H323" s="15"/>
      <c r="I323" s="14"/>
      <c r="J323" s="14"/>
      <c r="K323" s="13"/>
      <c r="L323" s="16"/>
      <c r="M323" s="16"/>
      <c r="N323" s="16"/>
      <c r="O323" s="14"/>
      <c r="P323" s="18"/>
      <c r="Q323" s="13"/>
      <c r="R323" s="13"/>
      <c r="S323" s="94"/>
      <c r="T323" s="2"/>
      <c r="U323" s="13"/>
      <c r="V323" s="13"/>
      <c r="W323" s="65"/>
      <c r="X323" s="14"/>
      <c r="Y323" s="95"/>
      <c r="Z323" s="14"/>
      <c r="AA323" s="66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</row>
    <row r="324">
      <c r="A324" s="13"/>
      <c r="B324" s="1"/>
      <c r="C324" s="13"/>
      <c r="D324" s="14"/>
      <c r="E324" s="14"/>
      <c r="F324" s="14"/>
      <c r="G324" s="14"/>
      <c r="H324" s="15"/>
      <c r="I324" s="14"/>
      <c r="J324" s="14"/>
      <c r="K324" s="13"/>
      <c r="L324" s="16"/>
      <c r="M324" s="16"/>
      <c r="N324" s="16"/>
      <c r="O324" s="14"/>
      <c r="P324" s="18"/>
      <c r="Q324" s="13"/>
      <c r="R324" s="13"/>
      <c r="S324" s="94"/>
      <c r="T324" s="2"/>
      <c r="U324" s="13"/>
      <c r="V324" s="13"/>
      <c r="W324" s="65"/>
      <c r="X324" s="14"/>
      <c r="Y324" s="95"/>
      <c r="Z324" s="14"/>
      <c r="AA324" s="66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</row>
    <row r="325">
      <c r="A325" s="13"/>
      <c r="B325" s="1"/>
      <c r="C325" s="13"/>
      <c r="D325" s="14"/>
      <c r="E325" s="14"/>
      <c r="F325" s="14"/>
      <c r="G325" s="14"/>
      <c r="H325" s="15"/>
      <c r="I325" s="14"/>
      <c r="J325" s="14"/>
      <c r="K325" s="13"/>
      <c r="L325" s="16"/>
      <c r="M325" s="16"/>
      <c r="N325" s="16"/>
      <c r="O325" s="14"/>
      <c r="P325" s="18"/>
      <c r="Q325" s="13"/>
      <c r="R325" s="13"/>
      <c r="S325" s="94"/>
      <c r="T325" s="2"/>
      <c r="U325" s="13"/>
      <c r="V325" s="13"/>
      <c r="W325" s="65"/>
      <c r="X325" s="14"/>
      <c r="Y325" s="95"/>
      <c r="Z325" s="14"/>
      <c r="AA325" s="66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</row>
    <row r="326">
      <c r="A326" s="13"/>
      <c r="B326" s="1"/>
      <c r="C326" s="13"/>
      <c r="D326" s="14"/>
      <c r="E326" s="14"/>
      <c r="F326" s="14"/>
      <c r="G326" s="14"/>
      <c r="H326" s="15"/>
      <c r="I326" s="14"/>
      <c r="J326" s="14"/>
      <c r="K326" s="13"/>
      <c r="L326" s="16"/>
      <c r="M326" s="16"/>
      <c r="N326" s="16"/>
      <c r="O326" s="14"/>
      <c r="P326" s="18"/>
      <c r="Q326" s="13"/>
      <c r="R326" s="13"/>
      <c r="S326" s="94"/>
      <c r="T326" s="2"/>
      <c r="U326" s="13"/>
      <c r="V326" s="13"/>
      <c r="W326" s="65"/>
      <c r="X326" s="14"/>
      <c r="Y326" s="95"/>
      <c r="Z326" s="14"/>
      <c r="AA326" s="66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</row>
    <row r="327">
      <c r="A327" s="13"/>
      <c r="B327" s="1"/>
      <c r="C327" s="13"/>
      <c r="D327" s="14"/>
      <c r="E327" s="14"/>
      <c r="F327" s="14"/>
      <c r="G327" s="14"/>
      <c r="H327" s="15"/>
      <c r="I327" s="14"/>
      <c r="J327" s="14"/>
      <c r="K327" s="13"/>
      <c r="L327" s="16"/>
      <c r="M327" s="16"/>
      <c r="N327" s="16"/>
      <c r="O327" s="14"/>
      <c r="P327" s="18"/>
      <c r="Q327" s="13"/>
      <c r="R327" s="13"/>
      <c r="S327" s="94"/>
      <c r="T327" s="2"/>
      <c r="U327" s="13"/>
      <c r="V327" s="13"/>
      <c r="W327" s="65"/>
      <c r="X327" s="14"/>
      <c r="Y327" s="95"/>
      <c r="Z327" s="14"/>
      <c r="AA327" s="66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</row>
    <row r="328">
      <c r="A328" s="13"/>
      <c r="B328" s="1"/>
      <c r="C328" s="13"/>
      <c r="D328" s="14"/>
      <c r="E328" s="14"/>
      <c r="F328" s="14"/>
      <c r="G328" s="14"/>
      <c r="H328" s="15"/>
      <c r="I328" s="14"/>
      <c r="J328" s="14"/>
      <c r="K328" s="13"/>
      <c r="L328" s="16"/>
      <c r="M328" s="16"/>
      <c r="N328" s="16"/>
      <c r="O328" s="14"/>
      <c r="P328" s="18"/>
      <c r="Q328" s="13"/>
      <c r="R328" s="13"/>
      <c r="S328" s="94"/>
      <c r="T328" s="2"/>
      <c r="U328" s="13"/>
      <c r="V328" s="13"/>
      <c r="W328" s="65"/>
      <c r="X328" s="14"/>
      <c r="Y328" s="95"/>
      <c r="Z328" s="14"/>
      <c r="AA328" s="66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</row>
    <row r="329">
      <c r="A329" s="13"/>
      <c r="B329" s="1"/>
      <c r="C329" s="13"/>
      <c r="D329" s="14"/>
      <c r="E329" s="14"/>
      <c r="F329" s="14"/>
      <c r="G329" s="14"/>
      <c r="H329" s="15"/>
      <c r="I329" s="14"/>
      <c r="J329" s="14"/>
      <c r="K329" s="13"/>
      <c r="L329" s="16"/>
      <c r="M329" s="16"/>
      <c r="N329" s="16"/>
      <c r="O329" s="14"/>
      <c r="P329" s="18"/>
      <c r="Q329" s="13"/>
      <c r="R329" s="13"/>
      <c r="S329" s="94"/>
      <c r="T329" s="2"/>
      <c r="U329" s="13"/>
      <c r="V329" s="13"/>
      <c r="W329" s="65"/>
      <c r="X329" s="14"/>
      <c r="Y329" s="95"/>
      <c r="Z329" s="14"/>
      <c r="AA329" s="66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</row>
    <row r="330">
      <c r="A330" s="13"/>
      <c r="B330" s="1"/>
      <c r="C330" s="13"/>
      <c r="D330" s="14"/>
      <c r="E330" s="14"/>
      <c r="F330" s="14"/>
      <c r="G330" s="14"/>
      <c r="H330" s="15"/>
      <c r="I330" s="14"/>
      <c r="J330" s="14"/>
      <c r="K330" s="13"/>
      <c r="L330" s="16"/>
      <c r="M330" s="16"/>
      <c r="N330" s="16"/>
      <c r="O330" s="14"/>
      <c r="P330" s="18"/>
      <c r="Q330" s="13"/>
      <c r="R330" s="13"/>
      <c r="S330" s="94"/>
      <c r="T330" s="2"/>
      <c r="U330" s="13"/>
      <c r="V330" s="13"/>
      <c r="W330" s="65"/>
      <c r="X330" s="14"/>
      <c r="Y330" s="95"/>
      <c r="Z330" s="14"/>
      <c r="AA330" s="66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</row>
    <row r="331">
      <c r="A331" s="13"/>
      <c r="B331" s="1"/>
      <c r="C331" s="13"/>
      <c r="D331" s="14"/>
      <c r="E331" s="14"/>
      <c r="F331" s="14"/>
      <c r="G331" s="14"/>
      <c r="H331" s="15"/>
      <c r="I331" s="14"/>
      <c r="J331" s="14"/>
      <c r="K331" s="13"/>
      <c r="L331" s="16"/>
      <c r="M331" s="16"/>
      <c r="N331" s="16"/>
      <c r="O331" s="14"/>
      <c r="P331" s="18"/>
      <c r="Q331" s="13"/>
      <c r="R331" s="13"/>
      <c r="S331" s="94"/>
      <c r="T331" s="2"/>
      <c r="U331" s="13"/>
      <c r="V331" s="13"/>
      <c r="W331" s="65"/>
      <c r="X331" s="14"/>
      <c r="Y331" s="95"/>
      <c r="Z331" s="14"/>
      <c r="AA331" s="66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</row>
    <row r="332">
      <c r="A332" s="13"/>
      <c r="B332" s="1"/>
      <c r="C332" s="13"/>
      <c r="D332" s="14"/>
      <c r="E332" s="14"/>
      <c r="F332" s="14"/>
      <c r="G332" s="14"/>
      <c r="H332" s="15"/>
      <c r="I332" s="14"/>
      <c r="J332" s="14"/>
      <c r="K332" s="13"/>
      <c r="L332" s="16"/>
      <c r="M332" s="16"/>
      <c r="N332" s="16"/>
      <c r="O332" s="14"/>
      <c r="P332" s="18"/>
      <c r="Q332" s="13"/>
      <c r="R332" s="13"/>
      <c r="S332" s="94"/>
      <c r="T332" s="2"/>
      <c r="U332" s="13"/>
      <c r="V332" s="13"/>
      <c r="W332" s="65"/>
      <c r="X332" s="14"/>
      <c r="Y332" s="95"/>
      <c r="Z332" s="14"/>
      <c r="AA332" s="66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</row>
    <row r="333">
      <c r="A333" s="13"/>
      <c r="B333" s="1"/>
      <c r="C333" s="13"/>
      <c r="D333" s="14"/>
      <c r="E333" s="14"/>
      <c r="F333" s="14"/>
      <c r="G333" s="14"/>
      <c r="H333" s="15"/>
      <c r="I333" s="14"/>
      <c r="J333" s="14"/>
      <c r="K333" s="13"/>
      <c r="L333" s="16"/>
      <c r="M333" s="16"/>
      <c r="N333" s="16"/>
      <c r="O333" s="14"/>
      <c r="P333" s="18"/>
      <c r="Q333" s="13"/>
      <c r="R333" s="13"/>
      <c r="S333" s="94"/>
      <c r="T333" s="2"/>
      <c r="U333" s="13"/>
      <c r="V333" s="13"/>
      <c r="W333" s="65"/>
      <c r="X333" s="14"/>
      <c r="Y333" s="95"/>
      <c r="Z333" s="14"/>
      <c r="AA333" s="66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</row>
    <row r="334">
      <c r="A334" s="13"/>
      <c r="B334" s="1"/>
      <c r="C334" s="13"/>
      <c r="D334" s="14"/>
      <c r="E334" s="14"/>
      <c r="F334" s="14"/>
      <c r="G334" s="14"/>
      <c r="H334" s="15"/>
      <c r="I334" s="14"/>
      <c r="J334" s="14"/>
      <c r="K334" s="13"/>
      <c r="L334" s="16"/>
      <c r="M334" s="16"/>
      <c r="N334" s="16"/>
      <c r="O334" s="14"/>
      <c r="P334" s="18"/>
      <c r="Q334" s="13"/>
      <c r="R334" s="13"/>
      <c r="S334" s="94"/>
      <c r="T334" s="2"/>
      <c r="U334" s="13"/>
      <c r="V334" s="13"/>
      <c r="W334" s="65"/>
      <c r="X334" s="14"/>
      <c r="Y334" s="95"/>
      <c r="Z334" s="14"/>
      <c r="AA334" s="66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</row>
    <row r="335">
      <c r="A335" s="13"/>
      <c r="B335" s="1"/>
      <c r="C335" s="13"/>
      <c r="D335" s="14"/>
      <c r="E335" s="14"/>
      <c r="F335" s="14"/>
      <c r="G335" s="14"/>
      <c r="H335" s="15"/>
      <c r="I335" s="14"/>
      <c r="J335" s="14"/>
      <c r="K335" s="13"/>
      <c r="L335" s="16"/>
      <c r="M335" s="16"/>
      <c r="N335" s="16"/>
      <c r="O335" s="14"/>
      <c r="P335" s="18"/>
      <c r="Q335" s="13"/>
      <c r="R335" s="13"/>
      <c r="S335" s="94"/>
      <c r="T335" s="2"/>
      <c r="U335" s="13"/>
      <c r="V335" s="13"/>
      <c r="W335" s="65"/>
      <c r="X335" s="14"/>
      <c r="Y335" s="95"/>
      <c r="Z335" s="14"/>
      <c r="AA335" s="66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</row>
    <row r="336">
      <c r="A336" s="13"/>
      <c r="B336" s="1"/>
      <c r="C336" s="13"/>
      <c r="D336" s="14"/>
      <c r="E336" s="14"/>
      <c r="F336" s="14"/>
      <c r="G336" s="14"/>
      <c r="H336" s="15"/>
      <c r="I336" s="14"/>
      <c r="J336" s="14"/>
      <c r="K336" s="13"/>
      <c r="L336" s="16"/>
      <c r="M336" s="16"/>
      <c r="N336" s="16"/>
      <c r="O336" s="14"/>
      <c r="P336" s="18"/>
      <c r="Q336" s="13"/>
      <c r="R336" s="13"/>
      <c r="S336" s="94"/>
      <c r="T336" s="2"/>
      <c r="U336" s="13"/>
      <c r="V336" s="13"/>
      <c r="W336" s="65"/>
      <c r="X336" s="14"/>
      <c r="Y336" s="95"/>
      <c r="Z336" s="14"/>
      <c r="AA336" s="66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</row>
    <row r="337">
      <c r="A337" s="13"/>
      <c r="B337" s="1"/>
      <c r="C337" s="13"/>
      <c r="D337" s="14"/>
      <c r="E337" s="14"/>
      <c r="F337" s="14"/>
      <c r="G337" s="14"/>
      <c r="H337" s="15"/>
      <c r="I337" s="14"/>
      <c r="J337" s="14"/>
      <c r="K337" s="13"/>
      <c r="L337" s="16"/>
      <c r="M337" s="16"/>
      <c r="N337" s="16"/>
      <c r="O337" s="14"/>
      <c r="P337" s="18"/>
      <c r="Q337" s="13"/>
      <c r="R337" s="13"/>
      <c r="S337" s="94"/>
      <c r="T337" s="2"/>
      <c r="U337" s="13"/>
      <c r="V337" s="13"/>
      <c r="W337" s="65"/>
      <c r="X337" s="14"/>
      <c r="Y337" s="95"/>
      <c r="Z337" s="14"/>
      <c r="AA337" s="66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</row>
    <row r="338">
      <c r="A338" s="13"/>
      <c r="B338" s="1"/>
      <c r="C338" s="13"/>
      <c r="D338" s="14"/>
      <c r="E338" s="14"/>
      <c r="F338" s="14"/>
      <c r="G338" s="14"/>
      <c r="H338" s="15"/>
      <c r="I338" s="14"/>
      <c r="J338" s="14"/>
      <c r="K338" s="13"/>
      <c r="L338" s="16"/>
      <c r="M338" s="16"/>
      <c r="N338" s="16"/>
      <c r="O338" s="14"/>
      <c r="P338" s="18"/>
      <c r="Q338" s="13"/>
      <c r="R338" s="13"/>
      <c r="S338" s="94"/>
      <c r="T338" s="2"/>
      <c r="U338" s="13"/>
      <c r="V338" s="13"/>
      <c r="W338" s="65"/>
      <c r="X338" s="14"/>
      <c r="Y338" s="95"/>
      <c r="Z338" s="14"/>
      <c r="AA338" s="66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</row>
    <row r="339">
      <c r="A339" s="13"/>
      <c r="B339" s="1"/>
      <c r="C339" s="13"/>
      <c r="D339" s="14"/>
      <c r="E339" s="14"/>
      <c r="F339" s="14"/>
      <c r="G339" s="14"/>
      <c r="H339" s="15"/>
      <c r="I339" s="14"/>
      <c r="J339" s="14"/>
      <c r="K339" s="13"/>
      <c r="L339" s="16"/>
      <c r="M339" s="16"/>
      <c r="N339" s="16"/>
      <c r="O339" s="14"/>
      <c r="P339" s="18"/>
      <c r="Q339" s="13"/>
      <c r="R339" s="13"/>
      <c r="S339" s="94"/>
      <c r="T339" s="2"/>
      <c r="U339" s="13"/>
      <c r="V339" s="13"/>
      <c r="W339" s="65"/>
      <c r="X339" s="14"/>
      <c r="Y339" s="95"/>
      <c r="Z339" s="14"/>
      <c r="AA339" s="66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</row>
    <row r="340">
      <c r="A340" s="13"/>
      <c r="B340" s="1"/>
      <c r="C340" s="13"/>
      <c r="D340" s="14"/>
      <c r="E340" s="14"/>
      <c r="F340" s="14"/>
      <c r="G340" s="14"/>
      <c r="H340" s="15"/>
      <c r="I340" s="14"/>
      <c r="J340" s="14"/>
      <c r="K340" s="13"/>
      <c r="L340" s="16"/>
      <c r="M340" s="16"/>
      <c r="N340" s="16"/>
      <c r="O340" s="14"/>
      <c r="P340" s="18"/>
      <c r="Q340" s="13"/>
      <c r="R340" s="13"/>
      <c r="S340" s="94"/>
      <c r="T340" s="2"/>
      <c r="U340" s="13"/>
      <c r="V340" s="13"/>
      <c r="W340" s="65"/>
      <c r="X340" s="14"/>
      <c r="Y340" s="95"/>
      <c r="Z340" s="14"/>
      <c r="AA340" s="66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</row>
    <row r="341">
      <c r="A341" s="13"/>
      <c r="B341" s="1"/>
      <c r="C341" s="13"/>
      <c r="D341" s="14"/>
      <c r="E341" s="14"/>
      <c r="F341" s="14"/>
      <c r="G341" s="14"/>
      <c r="H341" s="15"/>
      <c r="I341" s="14"/>
      <c r="J341" s="14"/>
      <c r="K341" s="13"/>
      <c r="L341" s="16"/>
      <c r="M341" s="16"/>
      <c r="N341" s="16"/>
      <c r="O341" s="14"/>
      <c r="P341" s="18"/>
      <c r="Q341" s="13"/>
      <c r="R341" s="13"/>
      <c r="S341" s="94"/>
      <c r="T341" s="2"/>
      <c r="U341" s="13"/>
      <c r="V341" s="13"/>
      <c r="W341" s="65"/>
      <c r="X341" s="14"/>
      <c r="Y341" s="95"/>
      <c r="Z341" s="14"/>
      <c r="AA341" s="66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</row>
  </sheetData>
  <autoFilter ref="$A$1:$BE$341">
    <sortState ref="A1:BE341">
      <sortCondition ref="S1:S341"/>
    </sortState>
  </autoFilter>
  <dataValidations>
    <dataValidation type="list" allowBlank="1" showErrorMessage="1" sqref="Q2:Q341">
      <formula1>"Novo"</formula1>
    </dataValidation>
    <dataValidation type="list" allowBlank="1" showErrorMessage="1" sqref="V30 V81 V294">
      <formula1>"CONJUNTOS,Embalagens,Frascos,Gramas,Litros,Quilogramas,Unidades,mililitros"</formula1>
    </dataValidation>
    <dataValidation type="list" allowBlank="1" showErrorMessage="1" sqref="V193">
      <formula1>"Unidades,CONJUNTOS,Embalagens,Pacotes,Frascos,Gramas,Litros,Quilogramas,Bobinas,Galões,Testes,Dúzias,Caixas,Rolos"</formula1>
    </dataValidation>
    <dataValidation type="list" allowBlank="1" showErrorMessage="1" sqref="V2:V18 V20:V25 V27:V29 V49:V50 V52:V62 V64:V73 V75:V78 V80 V82:V85 V93 V95:V104 V107:V114 V116:V130 V132:V133 V140:V145 V147:V148 V151:V155 V159:V161 V163:V168 V170:V180 V182:V184 V186:V191 V194:V201 V203:V204 V206:V208 V210:V230 V232:V233 V235:V240 V245:V252 V268:V287 V289:V293 V296:V304 V306:V311">
      <formula1>"CONJUNTOS,Embalagens,Frascos,Gramas,Litros,Quilogramas,Unidades,Mililitros,Miligramas"</formula1>
    </dataValidation>
    <dataValidation type="list" allowBlank="1" showErrorMessage="1" sqref="W2:W311">
      <formula1>"SIM"</formula1>
    </dataValidation>
    <dataValidation type="list" allowBlank="1" showErrorMessage="1" sqref="P2:P341">
      <formula1>"Reagente,Solução,Meio_Cultura,Corante,Aminoácido_Proteína,Diagnóstico,Fármaco_manipulação,Pregão Exclusivo ICF"</formula1>
    </dataValidation>
    <dataValidation type="list" allowBlank="1" showErrorMessage="1" sqref="V19 V26 V31:V48 V51 V63 V74 V79 V86:V92 V94 V105:V106 V115 V131 V134:V139 V146 V149:V150 V156:V158 V162 V169 V181 V192 V205 V209 V234 V241:V244 V253:V267 V288 V295 V305">
      <formula1>"CONJUNTOS,Embalagens,Frascos,Gramas,Litros,Quilogramas,Unidades,Mililitros,Miligramas"</formula1>
    </dataValidation>
    <dataValidation type="list" allowBlank="1" showErrorMessage="1" sqref="L2:N341">
      <formula1>"Sim,Não"</formula1>
    </dataValidation>
    <dataValidation type="list" allowBlank="1" showErrorMessage="1" sqref="V185 V202 V231">
      <formula1>"CONJUNTOS,Embalagens,Frascos,Gramas,Litros,Quilogramas,Unidades,Mililitros,Miligramas,Galões"</formula1>
    </dataValidation>
  </dataValidations>
  <hyperlinks>
    <hyperlink r:id="rId1" ref="S1"/>
    <hyperlink r:id="rId2" ref="S2"/>
    <hyperlink r:id="rId3" ref="T2"/>
    <hyperlink r:id="rId4" ref="S3"/>
    <hyperlink r:id="rId5" ref="S4"/>
    <hyperlink r:id="rId6" ref="S6"/>
    <hyperlink r:id="rId7" ref="S7"/>
    <hyperlink r:id="rId8" ref="S8"/>
    <hyperlink r:id="rId9" ref="S9"/>
    <hyperlink r:id="rId10" ref="S10"/>
    <hyperlink r:id="rId11" ref="S11"/>
    <hyperlink r:id="rId12" ref="S12"/>
    <hyperlink r:id="rId13" ref="S13"/>
    <hyperlink r:id="rId14" ref="S14"/>
    <hyperlink r:id="rId15" ref="S15"/>
    <hyperlink r:id="rId16" ref="S16"/>
    <hyperlink r:id="rId17" ref="S17"/>
    <hyperlink r:id="rId18" ref="S18"/>
    <hyperlink r:id="rId19" ref="S19"/>
    <hyperlink r:id="rId20" ref="S20"/>
    <hyperlink r:id="rId21" ref="S21"/>
    <hyperlink r:id="rId22" ref="S22"/>
    <hyperlink r:id="rId23" ref="S23"/>
    <hyperlink r:id="rId24" ref="S24"/>
    <hyperlink r:id="rId25" ref="S25"/>
    <hyperlink r:id="rId26" ref="S26"/>
    <hyperlink r:id="rId27" ref="S27"/>
    <hyperlink r:id="rId28" ref="S28"/>
    <hyperlink r:id="rId29" ref="S29"/>
    <hyperlink r:id="rId30" ref="S30"/>
    <hyperlink r:id="rId31" ref="S31"/>
    <hyperlink r:id="rId32" ref="S32"/>
    <hyperlink r:id="rId33" ref="S33"/>
    <hyperlink r:id="rId34" ref="S34"/>
    <hyperlink r:id="rId35" ref="S35"/>
    <hyperlink r:id="rId36" ref="S36"/>
    <hyperlink r:id="rId37" ref="S37"/>
    <hyperlink r:id="rId38" ref="S38"/>
    <hyperlink r:id="rId39" ref="S39"/>
    <hyperlink r:id="rId40" ref="S40"/>
    <hyperlink r:id="rId41" ref="S41"/>
    <hyperlink r:id="rId42" ref="S42"/>
    <hyperlink r:id="rId43" ref="S43"/>
    <hyperlink r:id="rId44" ref="S44"/>
    <hyperlink r:id="rId45" ref="S45"/>
    <hyperlink r:id="rId46" ref="S46"/>
    <hyperlink r:id="rId47" ref="S47"/>
    <hyperlink r:id="rId48" ref="S48"/>
    <hyperlink r:id="rId49" ref="S49"/>
    <hyperlink r:id="rId50" ref="S50"/>
    <hyperlink r:id="rId51" ref="S51"/>
    <hyperlink r:id="rId52" ref="S52"/>
    <hyperlink r:id="rId53" ref="S53"/>
    <hyperlink r:id="rId54" ref="S54"/>
    <hyperlink r:id="rId55" ref="S55"/>
    <hyperlink r:id="rId56" ref="S56"/>
    <hyperlink r:id="rId57" ref="S57"/>
    <hyperlink r:id="rId58" ref="S58"/>
    <hyperlink r:id="rId59" ref="S59"/>
    <hyperlink r:id="rId60" ref="S60"/>
    <hyperlink r:id="rId61" ref="S61"/>
    <hyperlink r:id="rId62" ref="S62"/>
    <hyperlink r:id="rId63" ref="S63"/>
    <hyperlink r:id="rId64" ref="S64"/>
    <hyperlink r:id="rId65" ref="S65"/>
    <hyperlink r:id="rId66" ref="S66"/>
    <hyperlink r:id="rId67" ref="S67"/>
    <hyperlink r:id="rId68" ref="S68"/>
    <hyperlink r:id="rId69" ref="S69"/>
    <hyperlink r:id="rId70" ref="S70"/>
    <hyperlink r:id="rId71" ref="S71"/>
    <hyperlink r:id="rId72" ref="S72"/>
    <hyperlink r:id="rId73" ref="S73"/>
    <hyperlink r:id="rId74" ref="S74"/>
    <hyperlink r:id="rId75" ref="S75"/>
    <hyperlink r:id="rId76" ref="S76"/>
    <hyperlink r:id="rId77" ref="S78"/>
    <hyperlink r:id="rId78" ref="S79"/>
    <hyperlink r:id="rId79" ref="S81"/>
    <hyperlink r:id="rId80" ref="T81"/>
    <hyperlink r:id="rId81" ref="S82"/>
    <hyperlink r:id="rId82" ref="S83"/>
    <hyperlink r:id="rId83" ref="S84"/>
    <hyperlink r:id="rId84" ref="S85"/>
    <hyperlink r:id="rId85" ref="S86"/>
    <hyperlink r:id="rId86" ref="S87"/>
    <hyperlink r:id="rId87" ref="S88"/>
    <hyperlink r:id="rId88" ref="S89"/>
    <hyperlink r:id="rId89" ref="S90"/>
    <hyperlink r:id="rId90" ref="S91"/>
    <hyperlink r:id="rId91" ref="S92"/>
    <hyperlink r:id="rId92" ref="S93"/>
    <hyperlink r:id="rId93" ref="S94"/>
    <hyperlink r:id="rId94" ref="S95"/>
    <hyperlink r:id="rId95" ref="S96"/>
    <hyperlink r:id="rId96" ref="S97"/>
    <hyperlink r:id="rId97" ref="S98"/>
    <hyperlink r:id="rId98" ref="S99"/>
    <hyperlink r:id="rId99" ref="S100"/>
    <hyperlink r:id="rId100" ref="S101"/>
    <hyperlink r:id="rId101" ref="S102"/>
    <hyperlink r:id="rId102" ref="S103"/>
    <hyperlink r:id="rId103" ref="S104"/>
    <hyperlink r:id="rId104" ref="S105"/>
    <hyperlink r:id="rId105" ref="S107"/>
    <hyperlink r:id="rId106" location=":~:text=CITRATO%20DE%20POTASSIO%20TRIBASICO%20MONOHIDRATADO%20PA%20500G%20CAS%206100%2D05%2D6,-C%C3%B3digo%3A%20N00882" ref="T108"/>
    <hyperlink r:id="rId107" ref="S109"/>
    <hyperlink r:id="rId108" ref="S111"/>
    <hyperlink r:id="rId109" ref="S112"/>
    <hyperlink r:id="rId110" ref="S113"/>
    <hyperlink r:id="rId111" ref="S114"/>
    <hyperlink r:id="rId112" ref="S115"/>
    <hyperlink r:id="rId113" ref="S116"/>
    <hyperlink r:id="rId114" ref="S117"/>
    <hyperlink r:id="rId115" ref="S118"/>
    <hyperlink r:id="rId116" ref="S119"/>
    <hyperlink r:id="rId117" ref="S120"/>
    <hyperlink r:id="rId118" ref="S122"/>
    <hyperlink r:id="rId119" ref="S123"/>
    <hyperlink r:id="rId120" ref="S124"/>
    <hyperlink r:id="rId121" ref="S125"/>
    <hyperlink r:id="rId122" ref="S126"/>
    <hyperlink r:id="rId123" ref="S127"/>
    <hyperlink r:id="rId124" ref="S128"/>
    <hyperlink r:id="rId125" ref="S129"/>
    <hyperlink r:id="rId126" ref="S130"/>
    <hyperlink r:id="rId127" ref="S131"/>
    <hyperlink r:id="rId128" ref="S132"/>
    <hyperlink r:id="rId129" ref="S133"/>
    <hyperlink r:id="rId130" ref="S134"/>
    <hyperlink r:id="rId131" ref="S135"/>
    <hyperlink r:id="rId132" ref="S136"/>
    <hyperlink r:id="rId133" ref="S137"/>
    <hyperlink r:id="rId134" ref="S138"/>
    <hyperlink r:id="rId135" ref="S139"/>
    <hyperlink r:id="rId136" ref="S140"/>
    <hyperlink r:id="rId137" ref="S141"/>
    <hyperlink r:id="rId138" ref="S142"/>
    <hyperlink r:id="rId139" ref="S143"/>
    <hyperlink r:id="rId140" ref="S144"/>
    <hyperlink r:id="rId141" ref="S145"/>
    <hyperlink r:id="rId142" ref="S146"/>
    <hyperlink r:id="rId143" ref="S147"/>
    <hyperlink r:id="rId144" ref="S148"/>
    <hyperlink r:id="rId145" ref="S149"/>
    <hyperlink r:id="rId146" ref="S150"/>
    <hyperlink r:id="rId147" ref="S152"/>
    <hyperlink r:id="rId148" ref="S153"/>
    <hyperlink r:id="rId149" ref="S154"/>
    <hyperlink r:id="rId150" ref="S155"/>
    <hyperlink r:id="rId151" ref="S156"/>
    <hyperlink r:id="rId152" ref="S157"/>
    <hyperlink r:id="rId153" ref="S158"/>
    <hyperlink r:id="rId154" ref="S159"/>
    <hyperlink r:id="rId155" ref="S160"/>
    <hyperlink r:id="rId156" ref="S161"/>
    <hyperlink r:id="rId157" ref="S162"/>
    <hyperlink r:id="rId158" ref="S163"/>
    <hyperlink r:id="rId159" ref="S164"/>
    <hyperlink r:id="rId160" ref="S165"/>
    <hyperlink r:id="rId161" ref="S166"/>
    <hyperlink r:id="rId162" ref="S167"/>
    <hyperlink r:id="rId163" ref="S168"/>
    <hyperlink r:id="rId164" ref="S169"/>
    <hyperlink r:id="rId165" ref="S170"/>
    <hyperlink r:id="rId166" ref="S171"/>
    <hyperlink r:id="rId167" ref="S172"/>
    <hyperlink r:id="rId168" ref="S173"/>
    <hyperlink r:id="rId169" ref="S174"/>
    <hyperlink r:id="rId170" ref="S175"/>
    <hyperlink r:id="rId171" ref="S177"/>
    <hyperlink r:id="rId172" ref="S178"/>
    <hyperlink r:id="rId173" ref="S179"/>
    <hyperlink r:id="rId174" ref="S180"/>
    <hyperlink r:id="rId175" ref="S181"/>
    <hyperlink r:id="rId176" ref="S182"/>
    <hyperlink r:id="rId177" ref="S183"/>
    <hyperlink r:id="rId178" ref="S184"/>
    <hyperlink r:id="rId179" ref="S185"/>
    <hyperlink r:id="rId180" ref="S186"/>
    <hyperlink r:id="rId181" ref="S187"/>
    <hyperlink r:id="rId182" ref="S188"/>
    <hyperlink r:id="rId183" ref="S189"/>
    <hyperlink r:id="rId184" ref="S190"/>
    <hyperlink r:id="rId185" ref="S191"/>
    <hyperlink r:id="rId186" ref="S192"/>
    <hyperlink r:id="rId187" ref="S193"/>
    <hyperlink r:id="rId188" ref="S194"/>
    <hyperlink r:id="rId189" ref="S195"/>
    <hyperlink r:id="rId190" ref="S196"/>
    <hyperlink r:id="rId191" ref="S197"/>
    <hyperlink r:id="rId192" ref="S198"/>
    <hyperlink r:id="rId193" ref="S199"/>
    <hyperlink r:id="rId194" ref="S201"/>
    <hyperlink r:id="rId195" ref="S202"/>
    <hyperlink r:id="rId196" ref="S203"/>
    <hyperlink r:id="rId197" ref="S204"/>
    <hyperlink r:id="rId198" ref="S205"/>
    <hyperlink r:id="rId199" ref="S206"/>
    <hyperlink r:id="rId200" ref="S207"/>
    <hyperlink r:id="rId201" ref="S208"/>
    <hyperlink r:id="rId202" ref="S209"/>
    <hyperlink r:id="rId203" ref="S210"/>
    <hyperlink r:id="rId204" ref="S211"/>
    <hyperlink r:id="rId205" ref="S212"/>
    <hyperlink r:id="rId206" ref="O213"/>
    <hyperlink r:id="rId207" ref="S213"/>
    <hyperlink r:id="rId208" ref="S214"/>
    <hyperlink r:id="rId209" ref="S215"/>
    <hyperlink r:id="rId210" ref="S216"/>
    <hyperlink r:id="rId211" ref="S217"/>
    <hyperlink r:id="rId212" ref="S218"/>
    <hyperlink r:id="rId213" ref="S219"/>
    <hyperlink r:id="rId214" ref="S220"/>
    <hyperlink r:id="rId215" ref="S221"/>
    <hyperlink r:id="rId216" ref="S222"/>
    <hyperlink r:id="rId217" ref="S223"/>
    <hyperlink r:id="rId218" ref="S224"/>
    <hyperlink r:id="rId219" ref="S225"/>
    <hyperlink r:id="rId220" ref="S226"/>
    <hyperlink r:id="rId221" ref="S227"/>
    <hyperlink r:id="rId222" ref="S228"/>
    <hyperlink r:id="rId223" ref="S229"/>
    <hyperlink r:id="rId224" ref="S230"/>
    <hyperlink r:id="rId225" ref="S231"/>
    <hyperlink r:id="rId226" ref="S232"/>
    <hyperlink r:id="rId227" ref="S233"/>
    <hyperlink r:id="rId228" ref="S234"/>
    <hyperlink r:id="rId229" ref="S235"/>
    <hyperlink r:id="rId230" ref="S236"/>
    <hyperlink r:id="rId231" ref="S237"/>
    <hyperlink r:id="rId232" ref="S238"/>
    <hyperlink r:id="rId233" ref="S239"/>
    <hyperlink r:id="rId234" ref="S240"/>
    <hyperlink r:id="rId235" ref="S241"/>
    <hyperlink r:id="rId236" ref="S242"/>
    <hyperlink r:id="rId237" ref="S243"/>
    <hyperlink r:id="rId238" ref="S244"/>
    <hyperlink r:id="rId239" ref="S245"/>
    <hyperlink r:id="rId240" ref="S246"/>
    <hyperlink r:id="rId241" ref="S247"/>
    <hyperlink r:id="rId242" ref="S248"/>
    <hyperlink r:id="rId243" ref="S249"/>
    <hyperlink r:id="rId244" ref="S250"/>
    <hyperlink r:id="rId245" ref="S251"/>
    <hyperlink r:id="rId246" ref="S252"/>
    <hyperlink r:id="rId247" ref="S253"/>
    <hyperlink r:id="rId248" ref="S254"/>
    <hyperlink r:id="rId249" ref="S255"/>
    <hyperlink r:id="rId250" ref="S256"/>
    <hyperlink r:id="rId251" ref="S257"/>
    <hyperlink r:id="rId252" ref="S258"/>
    <hyperlink r:id="rId253" ref="S259"/>
    <hyperlink r:id="rId254" ref="S260"/>
    <hyperlink r:id="rId255" ref="S261"/>
    <hyperlink r:id="rId256" ref="S262"/>
    <hyperlink r:id="rId257" ref="S263"/>
    <hyperlink r:id="rId258" ref="S264"/>
    <hyperlink r:id="rId259" ref="S265"/>
    <hyperlink r:id="rId260" ref="S266"/>
    <hyperlink r:id="rId261" ref="S267"/>
    <hyperlink r:id="rId262" ref="S268"/>
    <hyperlink r:id="rId263" ref="S269"/>
    <hyperlink r:id="rId264" ref="S270"/>
    <hyperlink r:id="rId265" ref="S271"/>
    <hyperlink r:id="rId266" ref="S272"/>
    <hyperlink r:id="rId267" ref="S273"/>
    <hyperlink r:id="rId268" ref="S274"/>
    <hyperlink r:id="rId269" ref="S275"/>
    <hyperlink r:id="rId270" ref="S276"/>
    <hyperlink r:id="rId271" ref="S277"/>
    <hyperlink r:id="rId272" ref="S278"/>
    <hyperlink r:id="rId273" ref="S279"/>
    <hyperlink r:id="rId274" ref="S280"/>
    <hyperlink r:id="rId275" ref="S281"/>
    <hyperlink r:id="rId276" ref="S282"/>
    <hyperlink r:id="rId277" ref="S283"/>
    <hyperlink r:id="rId278" ref="S284"/>
    <hyperlink r:id="rId279" ref="S285"/>
    <hyperlink r:id="rId280" ref="S286"/>
    <hyperlink r:id="rId281" ref="S287"/>
    <hyperlink r:id="rId282" ref="S288"/>
    <hyperlink r:id="rId283" ref="T289"/>
    <hyperlink r:id="rId284" ref="S290"/>
    <hyperlink r:id="rId285" ref="S291"/>
    <hyperlink r:id="rId286" ref="S292"/>
    <hyperlink r:id="rId287" ref="S293"/>
    <hyperlink r:id="rId288" ref="S294"/>
    <hyperlink r:id="rId289" ref="S295"/>
    <hyperlink r:id="rId290" ref="S296"/>
    <hyperlink r:id="rId291" ref="S297"/>
    <hyperlink r:id="rId292" ref="S298"/>
    <hyperlink r:id="rId293" ref="S300"/>
    <hyperlink r:id="rId294" ref="S301"/>
    <hyperlink r:id="rId295" ref="S302"/>
    <hyperlink r:id="rId296" ref="S303"/>
    <hyperlink r:id="rId297" ref="S304"/>
    <hyperlink r:id="rId298" ref="S305"/>
    <hyperlink r:id="rId299" ref="S306"/>
    <hyperlink r:id="rId300" ref="S308"/>
    <hyperlink r:id="rId301" ref="S309"/>
    <hyperlink r:id="rId302" ref="S310"/>
    <hyperlink r:id="rId303" ref="S311"/>
  </hyperlinks>
  <drawing r:id="rId304"/>
</worksheet>
</file>